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<sst xmlns="http://schemas.openxmlformats.org/spreadsheetml/2006/main" count="818" uniqueCount="591">
  <si>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</si>
  <si>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</si>
  <si>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</si>
  <si>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</si>
  <si>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</si>
  <si>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</si>
  <si>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</si>
  <si>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</si>
  <si>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</si>
  <si>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</si>
  <si>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</si>
  <si>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</si>
  <si>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</si>
  <si>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</si>
  <si>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</si>
  <si>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</si>
  <si>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</si>
  <si>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</si>
  <si>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</si>
  <si>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</si>
  <si>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</si>
  <si>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</si>
  <si>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</si>
  <si>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</si>
  <si>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</si>
  <si>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</si>
  <si>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</si>
  <si>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</si>
  <si>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</si>
  <si>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</si>
  <si>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</si>
  <si>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</si>
  <si>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</si>
  <si>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</si>
  <si>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</si>
  <si>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</si>
  <si>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</si>
  <si>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</si>
  <si>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</si>
  <si>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</si>
  <si>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</si>
  <si>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</si>
  <si>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</si>
  <si>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</si>
  <si>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</si>
  <si>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</si>
  <si>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</si>
  <si>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</si>
  <si>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</si>
  <si>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</si>
  <si>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</si>
  <si>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</si>
  <si>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</si>
  <si>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</si>
  <si>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</si>
  <si>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</si>
  <si>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</si>
  <si>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</si>
  <si>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</si>
  <si>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</si>
  <si>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</si>
  <si>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</si>
  <si>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</si>
  <si>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</si>
  <si>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</si>
  <si>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</si>
  <si>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</si>
  <si>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</si>
  <si>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</si>
  <si>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</si>
  <si>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</si>
  <si>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</si>
  <si>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</si>
  <si>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</si>
  <si>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</si>
  <si>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</si>
  <si>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</si>
  <si>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</si>
  <si>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</si>
  <si>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</si>
  <si>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</si>
  <si>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</si>
  <si>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</si>
  <si>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</si>
  <si>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</si>
  <si>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</si>
  <si>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</si>
  <si>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</si>
  <si>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</si>
  <si>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</si>
  <si>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</si>
  <si>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</si>
  <si>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</si>
  <si>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</si>
  <si>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</si>
  <si>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</si>
  <si>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</si>
  <si>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</si>
  <si>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</si>
  <si>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</si>
  <si>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</si>
  <si>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</si>
  <si>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</si>
  <si>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</si>
  <si>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</si>
  <si>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</si>
  <si>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</si>
  <si>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</si>
  <si>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</si>
  <si>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</si>
  <si>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</si>
  <si>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</si>
  <si>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</si>
  <si>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</si>
  <si>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</si>
  <si>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</si>
  <si>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</si>
  <si>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</si>
  <si>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</si>
  <si>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</si>
  <si>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</si>
  <si>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</si>
  <si>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</si>
  <si>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</si>
  <si>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</si>
  <si>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</si>
  <si>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</si>
  <si>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</si>
  <si>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</si>
  <si>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</si>
  <si>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</si>
  <si>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</si>
  <si>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</si>
  <si>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</si>
  <si>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</si>
  <si>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</si>
  <si>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</si>
  <si>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</si>
  <si>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</si>
  <si>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</si>
  <si>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</si>
  <si>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</si>
  <si>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</si>
  <si>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</si>
  <si>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</si>
  <si>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</si>
  <si>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</si>
  <si>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</si>
  <si>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</si>
  <si>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</si>
  <si>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</si>
  <si>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</si>
  <si>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</si>
  <si>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</si>
  <si>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</si>
  <si>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</si>
  <si>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</si>
  <si>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</si>
  <si>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</si>
  <si>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</si>
  <si>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</si>
  <si>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</si>
  <si>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</si>
  <si>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</si>
  <si>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</si>
  <si>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</si>
  <si>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</si>
  <si>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</si>
  <si>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</si>
  <si>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</si>
  <si>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</si>
  <si>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</si>
  <si>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</si>
  <si>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</si>
  <si>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</si>
  <si>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</si>
  <si>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</si>
  <si>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</si>
  <si>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</si>
  <si>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</si>
  <si>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</si>
  <si>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</si>
  <si>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</si>
  <si>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</si>
  <si>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</si>
  <si>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</si>
  <si>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</si>
  <si>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</si>
  <si>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</si>
  <si>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</si>
  <si>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</si>
  <si>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</si>
  <si>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</si>
  <si>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</si>
  <si>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</si>
  <si>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</si>
  <si>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</si>
  <si>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</si>
  <si>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</si>
  <si>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</si>
  <si>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</si>
  <si>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</si>
  <si>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</si>
  <si>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</si>
  <si>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</si>
  <si>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</si>
  <si>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</si>
  <si>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</si>
  <si>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</si>
  <si>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</si>
  <si>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</si>
  <si>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</si>
  <si>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</si>
  <si>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</si>
  <si>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</si>
  <si>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</si>
  <si>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</si>
  <si>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</si>
  <si>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</si>
  <si>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</si>
  <si>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</si>
  <si>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</si>
  <si>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</si>
  <si>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</si>
  <si>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</si>
  <si>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</si>
  <si>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</si>
  <si>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</si>
  <si>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</si>
  <si>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</si>
  <si>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</si>
  <si>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</si>
  <si>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</si>
  <si>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</si>
  <si>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</si>
  <si>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</si>
  <si>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</si>
  <si>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</si>
  <si>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</si>
  <si>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</si>
  <si>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</si>
  <si>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</si>
  <si>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</si>
  <si>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</si>
  <si>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</si>
  <si>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</si>
  <si>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</si>
  <si>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</si>
  <si>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</si>
  <si>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</si>
  <si>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</si>
  <si>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</si>
  <si>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</si>
  <si>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</si>
  <si>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</si>
  <si>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</si>
  <si>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</si>
  <si>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</si>
  <si>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</si>
  <si>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</si>
  <si>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</si>
  <si>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</si>
  <si>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</si>
  <si>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</si>
  <si>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</si>
  <si>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</si>
  <si>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</si>
  <si>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</si>
  <si>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</si>
  <si>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</si>
  <si>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</si>
  <si>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</si>
  <si>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</si>
  <si>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</si>
  <si>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</si>
  <si>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</si>
  <si>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</si>
  <si>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</si>
  <si>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</si>
  <si>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</si>
  <si>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</si>
  <si>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</si>
  <si>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</si>
  <si>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</si>
  <si>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</si>
  <si>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</si>
  <si>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</si>
  <si>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</si>
  <si>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</si>
  <si>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</si>
  <si>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</si>
  <si>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</si>
  <si>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</si>
  <si>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</si>
  <si>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</si>
  <si>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</si>
  <si>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</si>
  <si>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</si>
  <si>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</si>
  <si>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</si>
  <si>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</si>
  <si>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</si>
  <si>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</si>
  <si>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</si>
  <si>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</si>
  <si>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</si>
  <si>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</si>
  <si>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</si>
  <si>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</si>
  <si>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</si>
  <si>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</si>
  <si>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</si>
  <si>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</si>
  <si>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</si>
  <si>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</si>
  <si>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</si>
  <si>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</si>
  <si>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</si>
  <si>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</si>
  <si>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</si>
  <si>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</si>
  <si>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</si>
  <si>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</si>
  <si>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</si>
  <si>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</si>
  <si>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</si>
  <si>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</si>
  <si>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</si>
  <si>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</si>
  <si>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</si>
  <si>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</si>
  <si>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</si>
  <si>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</si>
  <si>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</si>
  <si>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</si>
  <si>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</si>
  <si>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</si>
  <si>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</si>
  <si>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</si>
  <si>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</si>
  <si>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</si>
  <si>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</si>
  <si>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</si>
  <si>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</si>
  <si>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</si>
  <si>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</si>
  <si>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</si>
  <si>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</si>
  <si>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</si>
  <si>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</si>
  <si>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</si>
  <si>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</si>
  <si>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</si>
  <si>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</si>
  <si>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</si>
  <si>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</si>
  <si>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</si>
  <si>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</si>
  <si>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</si>
  <si>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</si>
  <si>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</si>
  <si>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</si>
  <si>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</si>
  <si>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</si>
  <si>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</si>
  <si>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</si>
  <si>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</si>
  <si>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</si>
  <si>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</si>
  <si>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</si>
  <si>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</si>
  <si>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</si>
  <si>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</si>
  <si>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</si>
  <si>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</si>
  <si>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</si>
  <si>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</si>
  <si>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</si>
  <si>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</si>
  <si>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</si>
  <si>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</si>
  <si>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</si>
  <si>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</si>
  <si>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</si>
  <si>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</si>
  <si>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</si>
  <si>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</si>
  <si>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</si>
  <si>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</si>
  <si>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</si>
  <si>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</si>
  <si>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</si>
  <si>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</si>
  <si>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</si>
  <si>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</si>
  <si>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</si>
  <si>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</si>
  <si>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</si>
  <si>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</si>
  <si>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</si>
  <si>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</si>
  <si>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</si>
  <si>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</si>
  <si>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</si>
  <si>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</si>
  <si>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</si>
  <si>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</si>
  <si>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</si>
  <si>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</si>
  <si>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</si>
  <si>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</si>
  <si>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</si>
  <si>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</si>
  <si>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</si>
  <si>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</si>
  <si>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</si>
  <si>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</si>
  <si>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</si>
  <si>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</si>
  <si>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</si>
  <si>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</si>
  <si>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</si>
  <si>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</si>
  <si>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</si>
  <si>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</si>
  <si>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</si>
  <si>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</si>
  <si>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</si>
  <si>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</si>
  <si>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</si>
  <si>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</si>
  <si>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</si>
  <si>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</si>
  <si>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</si>
  <si>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</si>
  <si>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</si>
  <si>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</si>
  <si>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</si>
  <si>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</si>
  <si>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</si>
  <si>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</si>
  <si>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</si>
  <si>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</si>
  <si>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</si>
  <si>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</si>
  <si>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</si>
  <si>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</si>
  <si>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</si>
  <si>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</si>
  <si>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</si>
  <si>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</si>
  <si>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</si>
  <si>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</si>
  <si>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</si>
  <si>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</si>
  <si>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</si>
  <si>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</si>
  <si>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</si>
  <si>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</si>
  <si>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</si>
  <si>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</si>
  <si>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</si>
  <si>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</si>
  <si>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</si>
  <si>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</si>
  <si>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</si>
  <si>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</si>
  <si>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</si>
  <si>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</si>
  <si>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</si>
  <si>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</si>
  <si>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</si>
  <si>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</si>
  <si>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</si>
  <si>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</si>
  <si>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</si>
  <si>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</si>
  <si>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</si>
  <si>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</si>
  <si>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</si>
  <si>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</si>
  <si>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</si>
  <si>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</si>
  <si>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</si>
  <si>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</si>
  <si>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</si>
  <si>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</si>
  <si>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</si>
  <si>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</si>
  <si>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</si>
  <si>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</si>
  <si>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</si>
  <si>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</si>
  <si>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</si>
  <si>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</si>
  <si>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</si>
  <si>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</si>
  <si>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</si>
  <si>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</si>
  <si>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</si>
  <si>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</si>
  <si>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</si>
  <si>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</si>
  <si>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</si>
  <si>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</si>
  <si>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</si>
  <si>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</si>
  <si>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</si>
  <si>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</si>
  <si>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</si>
  <si>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</si>
  <si>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</si>
  <si>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</si>
  <si>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</si>
  <si>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</si>
  <si>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</si>
  <si>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</si>
  <si>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</si>
  <si>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</si>
  <si>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</si>
  <si>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</si>
  <si>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</si>
  <si>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</si>
  <si>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</si>
  <si>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</si>
  <si>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</si>
  <si>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</si>
  <si>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</si>
  <si>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</si>
  <si>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</si>
  <si>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</si>
  <si>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</si>
  <si>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</si>
  <si>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</si>
  <si>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</si>
  <si>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</si>
  <si>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</si>
  <si>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</si>
  <si>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</si>
  <si>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</si>
  <si>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</si>
  <si>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</si>
  <si>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</si>
  <si>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</si>
  <si>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</si>
  <si>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</si>
  <si>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</si>
  <si>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</si>
  <si>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</si>
  <si>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</si>
  <si>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</si>
  <si>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</si>
  <si>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</si>
  <si>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</si>
  <si>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</si>
  <si>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</si>
  <si>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</si>
  <si>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</si>
  <si>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</si>
  <si>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</si>
  <si>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</si>
  <si>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</si>
  <si>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</si>
  <si>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</si>
  <si>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</si>
  <si>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</si>
  <si>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</si>
  <si>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</si>
  <si>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</si>
  <si>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</si>
  <si>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</si>
  <si>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</si>
  <si>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</si>
  <si>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</si>
  <si>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</si>
  <si>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</si>
  <si>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</si>
  <si>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</si>
  <si>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</si>
  <si>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</si>
  <si>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linde</t>
  </si>
  <si>
    <t>nnn</t>
  </si>
  <si>
    <t>nuevo fima</t>
  </si>
  <si>
    <t>89.407.400-0</t>
  </si>
  <si>
    <t>MARZULLO S.A.</t>
  </si>
  <si>
    <t>AV.PDTE.FREI MONTALVA 3899</t>
  </si>
  <si>
    <t>HANS SCHONFFELDT</t>
  </si>
  <si>
    <t>(2)7369332</t>
  </si>
  <si>
    <t>FILTRO REG LUBRICADOR 1” PURGA AUTOMATICA</t>
  </si>
  <si>
    <t>MICRO</t>
  </si>
  <si>
    <t>TAYLOR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</si>
</sst>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64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166" fontId="52" fillId="33" borderId="27" xfId="0" applyNumberFormat="1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8" fillId="0" borderId="0" xfId="0" applyNumberFormat="1" applyFont="1" applyFill="1" applyBorder="1" applyAlignment="1" applyProtection="1">
      <alignment/>
      <protection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5" fillId="33" borderId="0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5">
        <v>1588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80</v>
      </c>
      <c r="E4" s="38" t="s">
        <v>12</v>
      </c>
      <c r="F4" s="39"/>
      <c r="G4" s="39"/>
      <c r="H4" s="40"/>
      <c r="I4" s="38" t="s">
        <v>9</v>
      </c>
      <c r="J4" s="103" t="str">
        <f>VLOOKUP(D4,CLIENTES,10,FALSE)</f>
        <v>2-440 7029</v>
      </c>
      <c r="K4" s="20"/>
    </row>
    <row r="5" spans="2:11" ht="15">
      <c r="B5" s="41"/>
      <c r="C5" s="42"/>
      <c r="D5" s="43"/>
      <c r="E5" s="120" t="str">
        <f>VLOOKUP(D4,CLIENTES,4,FALSE)</f>
        <v>Camino Melipilla 1338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101" t="str">
        <f>VLOOKUP(D4,CLIENTES,2,FALSE)</f>
        <v>AMERICAN SCREW</v>
      </c>
      <c r="E6" s="42" t="s">
        <v>7</v>
      </c>
      <c r="F6" s="122" t="str">
        <f>VLOOKUP(D4,CLIENTES,5,FALSE)</f>
        <v>CERRILLOS</v>
      </c>
      <c r="G6" s="122"/>
      <c r="H6" s="122"/>
      <c r="I6" s="95" t="str">
        <f>VLOOKUP(D4,CLIENTES,11,FALSE)</f>
        <v>jeanette.millar@amscrew.cl</v>
      </c>
      <c r="J6" s="44"/>
    </row>
    <row r="7" spans="2:10" ht="15">
      <c r="B7" s="41" t="s">
        <v>25</v>
      </c>
      <c r="C7" s="42"/>
      <c r="D7" s="100">
        <f>VLOOKUP(D4,CLIENTES,3,FALSE)</f>
        <v>0</v>
      </c>
      <c r="E7" s="42" t="s">
        <v>8</v>
      </c>
      <c r="F7" s="123" t="str">
        <f>VLOOKUP(D4,CLIENTES,6,FALSE)</f>
        <v>STGO</v>
      </c>
      <c r="G7" s="123"/>
      <c r="H7" s="123"/>
      <c r="I7" s="42" t="s">
        <v>26</v>
      </c>
      <c r="J7" s="102" t="str">
        <f>VLOOKUP(D4,CLIENTES,8,FALSE)</f>
        <v>Jeanette Millar</v>
      </c>
    </row>
    <row r="8" spans="2:12" ht="15.75" thickBot="1">
      <c r="B8" s="118" t="s">
        <v>28</v>
      </c>
      <c r="C8" s="119"/>
      <c r="D8" s="100">
        <f>VLOOKUP(D4,CLIENTES,7,FALSE)</f>
        <v>0</v>
      </c>
      <c r="E8" s="42" t="s">
        <v>11</v>
      </c>
      <c r="F8" s="122">
        <f>VLOOKUP(D4,CLIENTES,12,FALSE)</f>
        <v>0</v>
      </c>
      <c r="G8" s="122"/>
      <c r="H8" s="122"/>
      <c r="I8" s="42" t="s">
        <v>14</v>
      </c>
      <c r="J8" s="45">
        <f ca="1">TODAY()</f>
        <v>41738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2" t="s">
        <v>24</v>
      </c>
      <c r="D10" s="113"/>
      <c r="E10" s="114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589</v>
      </c>
      <c r="N10" s="25" t="s">
        <v>590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6">
        <v>1</v>
      </c>
      <c r="C11" s="115" t="s">
        <v>588</v>
      </c>
      <c r="D11" s="116"/>
      <c r="E11" s="117"/>
      <c r="F11" s="105">
        <v>2</v>
      </c>
      <c r="G11" s="55"/>
      <c r="H11" s="86">
        <f>VLOOKUP(B11,COTIZADO,8,FALSE)</f>
        <v>123376.68</v>
      </c>
      <c r="I11" s="87">
        <v>0</v>
      </c>
      <c r="J11" s="88">
        <f aca="true" t="shared" si="0" ref="J11:J28">F11*H11*(1-I11/100)</f>
        <v>246753.36</v>
      </c>
      <c r="K11" s="28">
        <v>1</v>
      </c>
      <c r="L11" s="29"/>
      <c r="M11" s="29">
        <f>97918*(1-0.1)</f>
        <v>88126.2</v>
      </c>
      <c r="N11" s="29"/>
      <c r="O11" s="29"/>
      <c r="P11" s="30">
        <v>1.4</v>
      </c>
      <c r="Q11" s="31">
        <f aca="true" t="shared" si="1" ref="Q11:Q17">+M11</f>
        <v>88126.2</v>
      </c>
      <c r="R11" s="35">
        <f>Q11*P11</f>
        <v>123376.68</v>
      </c>
    </row>
    <row r="12" spans="2:18" ht="15">
      <c r="B12" s="124">
        <v>2</v>
      </c>
      <c r="C12" s="109"/>
      <c r="D12" s="110"/>
      <c r="E12" s="111"/>
      <c r="F12" s="104"/>
      <c r="G12" s="59"/>
      <c r="H12" s="89">
        <f aca="true" t="shared" si="2" ref="H12:H28">VLOOKUP(B12,COTIZADO,8,FALSE)</f>
        <v>0</v>
      </c>
      <c r="I12" s="90">
        <v>0</v>
      </c>
      <c r="J12" s="91">
        <f t="shared" si="0"/>
        <v>0</v>
      </c>
      <c r="K12" s="28">
        <v>2</v>
      </c>
      <c r="L12" s="29"/>
      <c r="N12" s="29">
        <f>+(98000+20000)*(1-0.2)</f>
        <v>94400</v>
      </c>
      <c r="O12" s="29"/>
      <c r="P12" s="30">
        <v>1</v>
      </c>
      <c r="Q12" s="31"/>
      <c r="R12" s="35">
        <f aca="true" t="shared" si="3" ref="R12:R28">Q12*P12</f>
        <v>0</v>
      </c>
    </row>
    <row r="13" spans="2:18" ht="15">
      <c r="B13" s="124">
        <v>3</v>
      </c>
      <c r="C13" s="109"/>
      <c r="D13" s="110"/>
      <c r="E13" s="111"/>
      <c r="F13" s="104"/>
      <c r="G13" s="59"/>
      <c r="H13" s="89">
        <f t="shared" si="2"/>
        <v>0</v>
      </c>
      <c r="I13" s="90">
        <v>0</v>
      </c>
      <c r="J13" s="91">
        <f t="shared" si="0"/>
        <v>0</v>
      </c>
      <c r="K13" s="28">
        <v>3</v>
      </c>
      <c r="L13" s="29"/>
      <c r="M13" s="29"/>
      <c r="N13" s="29"/>
      <c r="O13" s="29"/>
      <c r="P13" s="30">
        <v>1</v>
      </c>
      <c r="Q13" s="31">
        <f t="shared" si="1"/>
        <v>0</v>
      </c>
      <c r="R13" s="35">
        <f t="shared" si="3"/>
        <v>0</v>
      </c>
    </row>
    <row r="14" spans="2:18" ht="15">
      <c r="B14" s="124">
        <v>4</v>
      </c>
      <c r="C14" s="109"/>
      <c r="D14" s="110"/>
      <c r="E14" s="111"/>
      <c r="F14" s="104"/>
      <c r="G14" s="59"/>
      <c r="H14" s="89">
        <f t="shared" si="2"/>
        <v>0</v>
      </c>
      <c r="I14" s="90">
        <v>0</v>
      </c>
      <c r="J14" s="91">
        <f t="shared" si="0"/>
        <v>0</v>
      </c>
      <c r="K14" s="28">
        <v>4</v>
      </c>
      <c r="L14" s="29"/>
      <c r="M14" s="29"/>
      <c r="N14" s="29"/>
      <c r="O14" s="29"/>
      <c r="P14" s="30">
        <v>1</v>
      </c>
      <c r="Q14" s="31">
        <f t="shared" si="1"/>
        <v>0</v>
      </c>
      <c r="R14" s="35">
        <f t="shared" si="3"/>
        <v>0</v>
      </c>
    </row>
    <row r="15" spans="2:18" ht="15">
      <c r="B15" s="124">
        <v>5</v>
      </c>
      <c r="C15" s="109"/>
      <c r="D15" s="110"/>
      <c r="E15" s="111"/>
      <c r="F15" s="104"/>
      <c r="G15" s="59"/>
      <c r="H15" s="89">
        <f t="shared" si="2"/>
        <v>0</v>
      </c>
      <c r="I15" s="90">
        <v>0</v>
      </c>
      <c r="J15" s="91">
        <f t="shared" si="0"/>
        <v>0</v>
      </c>
      <c r="K15" s="28">
        <v>5</v>
      </c>
      <c r="L15" s="29"/>
      <c r="M15" s="29"/>
      <c r="N15" s="29"/>
      <c r="O15" s="29"/>
      <c r="P15" s="30">
        <v>1</v>
      </c>
      <c r="Q15" s="31">
        <f t="shared" si="1"/>
        <v>0</v>
      </c>
      <c r="R15" s="35">
        <f t="shared" si="3"/>
        <v>0</v>
      </c>
    </row>
    <row r="16" spans="2:18" ht="15">
      <c r="B16" s="124">
        <v>6</v>
      </c>
      <c r="C16" s="109"/>
      <c r="D16" s="110"/>
      <c r="E16" s="111"/>
      <c r="F16" s="104"/>
      <c r="G16" s="59"/>
      <c r="H16" s="89">
        <f t="shared" si="2"/>
        <v>0</v>
      </c>
      <c r="I16" s="90">
        <v>0</v>
      </c>
      <c r="J16" s="91">
        <f t="shared" si="0"/>
        <v>0</v>
      </c>
      <c r="K16" s="28">
        <v>6</v>
      </c>
      <c r="L16" s="29"/>
      <c r="M16" s="29"/>
      <c r="N16" s="29"/>
      <c r="O16" s="29"/>
      <c r="P16" s="30">
        <v>1</v>
      </c>
      <c r="Q16" s="31">
        <f t="shared" si="1"/>
        <v>0</v>
      </c>
      <c r="R16" s="35">
        <f t="shared" si="3"/>
        <v>0</v>
      </c>
    </row>
    <row r="17" spans="2:18" ht="15">
      <c r="B17" s="124">
        <v>7</v>
      </c>
      <c r="C17" s="109"/>
      <c r="D17" s="110"/>
      <c r="E17" s="111"/>
      <c r="F17" s="104"/>
      <c r="G17" s="59"/>
      <c r="H17" s="89">
        <f t="shared" si="2"/>
        <v>0</v>
      </c>
      <c r="I17" s="90">
        <v>0</v>
      </c>
      <c r="J17" s="91">
        <f t="shared" si="0"/>
        <v>0</v>
      </c>
      <c r="K17" s="28">
        <v>7</v>
      </c>
      <c r="L17" s="29"/>
      <c r="M17" s="29"/>
      <c r="N17" s="29"/>
      <c r="O17" s="29"/>
      <c r="P17" s="30">
        <v>1</v>
      </c>
      <c r="Q17" s="31">
        <f t="shared" si="1"/>
        <v>0</v>
      </c>
      <c r="R17" s="35">
        <f t="shared" si="3"/>
        <v>0</v>
      </c>
    </row>
    <row r="18" spans="2:18" ht="15">
      <c r="B18" s="124">
        <v>8</v>
      </c>
      <c r="C18" s="106"/>
      <c r="D18" s="107"/>
      <c r="E18" s="108"/>
      <c r="F18" s="97"/>
      <c r="G18" s="59"/>
      <c r="H18" s="89">
        <f t="shared" si="2"/>
        <v>0</v>
      </c>
      <c r="I18" s="90">
        <v>0</v>
      </c>
      <c r="J18" s="91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3"/>
        <v>0</v>
      </c>
    </row>
    <row r="19" spans="2:18" ht="15">
      <c r="B19" s="124">
        <v>9</v>
      </c>
      <c r="C19" s="106"/>
      <c r="D19" s="107"/>
      <c r="E19" s="108"/>
      <c r="F19" s="97"/>
      <c r="G19" s="59"/>
      <c r="H19" s="89">
        <f t="shared" si="2"/>
        <v>0</v>
      </c>
      <c r="I19" s="90">
        <v>0</v>
      </c>
      <c r="J19" s="91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24">
        <v>10</v>
      </c>
      <c r="C20" s="106"/>
      <c r="D20" s="107"/>
      <c r="E20" s="108"/>
      <c r="F20" s="97"/>
      <c r="G20" s="59"/>
      <c r="H20" s="89">
        <f t="shared" si="2"/>
        <v>0</v>
      </c>
      <c r="I20" s="90">
        <v>0</v>
      </c>
      <c r="J20" s="91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124">
        <v>11</v>
      </c>
      <c r="C21" s="106"/>
      <c r="D21" s="107"/>
      <c r="E21" s="108"/>
      <c r="F21" s="97"/>
      <c r="G21" s="59"/>
      <c r="H21" s="89">
        <f t="shared" si="2"/>
        <v>0</v>
      </c>
      <c r="I21" s="90">
        <v>0</v>
      </c>
      <c r="J21" s="91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24">
        <v>12</v>
      </c>
      <c r="C22" s="106"/>
      <c r="D22" s="107"/>
      <c r="E22" s="108"/>
      <c r="F22" s="97"/>
      <c r="G22" s="59"/>
      <c r="H22" s="89">
        <f t="shared" si="2"/>
        <v>0</v>
      </c>
      <c r="I22" s="90">
        <v>0</v>
      </c>
      <c r="J22" s="91">
        <f t="shared" si="0"/>
        <v>0</v>
      </c>
      <c r="K22" s="28">
        <v>12</v>
      </c>
      <c r="L22" s="29"/>
      <c r="M22" s="29" t="s">
        <v>582</v>
      </c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24">
        <v>13</v>
      </c>
      <c r="C23" s="106"/>
      <c r="D23" s="107"/>
      <c r="E23" s="108"/>
      <c r="F23" s="97"/>
      <c r="G23" s="59"/>
      <c r="H23" s="89">
        <f t="shared" si="2"/>
        <v>0</v>
      </c>
      <c r="I23" s="90">
        <v>0</v>
      </c>
      <c r="J23" s="9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24">
        <v>14</v>
      </c>
      <c r="C24" s="106"/>
      <c r="D24" s="107"/>
      <c r="E24" s="108"/>
      <c r="F24" s="97"/>
      <c r="G24" s="59"/>
      <c r="H24" s="89">
        <f t="shared" si="2"/>
        <v>0</v>
      </c>
      <c r="I24" s="90">
        <v>0</v>
      </c>
      <c r="J24" s="9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24">
        <v>15</v>
      </c>
      <c r="C25" s="56"/>
      <c r="D25" s="57"/>
      <c r="E25" s="58"/>
      <c r="F25" s="97"/>
      <c r="G25" s="59"/>
      <c r="H25" s="89">
        <f t="shared" si="2"/>
        <v>0</v>
      </c>
      <c r="I25" s="90">
        <v>0</v>
      </c>
      <c r="J25" s="9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24">
        <v>16</v>
      </c>
      <c r="C26" s="56"/>
      <c r="D26" s="57"/>
      <c r="E26" s="58"/>
      <c r="F26" s="97"/>
      <c r="G26" s="59"/>
      <c r="H26" s="89">
        <f t="shared" si="2"/>
        <v>0</v>
      </c>
      <c r="I26" s="90">
        <v>0</v>
      </c>
      <c r="J26" s="9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24">
        <v>17</v>
      </c>
      <c r="C27" s="56"/>
      <c r="D27" s="57"/>
      <c r="E27" s="58"/>
      <c r="F27" s="97"/>
      <c r="G27" s="59"/>
      <c r="H27" s="89">
        <f t="shared" si="2"/>
        <v>0</v>
      </c>
      <c r="I27" s="90">
        <v>0</v>
      </c>
      <c r="J27" s="9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24">
        <v>18</v>
      </c>
      <c r="C28" s="60"/>
      <c r="D28" s="61"/>
      <c r="E28" s="62"/>
      <c r="F28" s="97"/>
      <c r="G28" s="59"/>
      <c r="H28" s="92">
        <f t="shared" si="2"/>
        <v>0</v>
      </c>
      <c r="I28" s="93">
        <v>0</v>
      </c>
      <c r="J28" s="9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3" t="s">
        <v>17</v>
      </c>
      <c r="C29" s="98"/>
      <c r="D29" s="42"/>
      <c r="E29" s="42"/>
      <c r="F29" s="64"/>
      <c r="G29" s="65" t="s">
        <v>3</v>
      </c>
      <c r="H29" s="66"/>
      <c r="I29" s="67"/>
      <c r="J29" s="68">
        <f>SUM(J11:J28)</f>
        <v>246753.36</v>
      </c>
    </row>
    <row r="30" spans="2:10" ht="15">
      <c r="B30" s="69"/>
      <c r="C30" s="70"/>
      <c r="D30" s="71"/>
      <c r="E30" s="42"/>
      <c r="F30" s="72"/>
      <c r="G30" s="73" t="s">
        <v>13</v>
      </c>
      <c r="H30" s="74"/>
      <c r="I30" s="75"/>
      <c r="J30" s="76">
        <f>J29*I30</f>
        <v>0</v>
      </c>
    </row>
    <row r="31" spans="2:10" ht="15">
      <c r="B31" s="41"/>
      <c r="C31" s="42"/>
      <c r="D31" s="42"/>
      <c r="E31" s="42"/>
      <c r="F31" s="77"/>
      <c r="G31" s="78" t="s">
        <v>4</v>
      </c>
      <c r="H31" s="70"/>
      <c r="I31" s="79"/>
      <c r="J31" s="76">
        <f>J29-J30</f>
        <v>246753.36</v>
      </c>
    </row>
    <row r="32" spans="2:10" ht="15">
      <c r="B32" s="41"/>
      <c r="C32" s="42"/>
      <c r="D32" s="42"/>
      <c r="E32" s="42"/>
      <c r="F32" s="72"/>
      <c r="G32" s="73">
        <v>0.19</v>
      </c>
      <c r="H32" s="74"/>
      <c r="I32" s="75">
        <v>0.19</v>
      </c>
      <c r="J32" s="76">
        <f>J31*I32</f>
        <v>46883.138399999996</v>
      </c>
    </row>
    <row r="33" spans="2:10" ht="15.75" thickBot="1">
      <c r="B33" s="46"/>
      <c r="C33" s="47"/>
      <c r="D33" s="47"/>
      <c r="E33" s="47"/>
      <c r="F33" s="80"/>
      <c r="G33" s="81" t="s">
        <v>2</v>
      </c>
      <c r="H33" s="82"/>
      <c r="I33" s="83"/>
      <c r="J33" s="84">
        <f>J31+J32</f>
        <v>293636.4984</v>
      </c>
    </row>
  </sheetData>
  <sheetProtection sheet="1" objects="1" scenarios="1"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B9" sqref="B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583</v>
      </c>
      <c r="C107" t="s">
        <v>584</v>
      </c>
      <c r="E107" t="s">
        <v>585</v>
      </c>
      <c r="G107" t="s">
        <v>121</v>
      </c>
      <c r="I107" t="s">
        <v>586</v>
      </c>
      <c r="K107" t="s">
        <v>587</v>
      </c>
    </row>
    <row r="108" spans="1:3" ht="15">
      <c r="A108">
        <v>107</v>
      </c>
      <c r="B108" s="36" t="s">
        <v>581</v>
      </c>
      <c r="C108" t="s">
        <v>580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2014-04-09T18:30:16Z</cp:lastPrinted>
  <dcterms:created xsi:type="dcterms:W3CDTF">2013-07-12T05:01:37Z</dcterms:created>
  <dcterms:modified xsi:type="dcterms:W3CDTF">2014-04-09T18:36:58Z</dcterms:modified>
  <cp:category/>
  <cp:version/>
  <cp:contentType/>
  <cp:contentStatus/>
</cp:coreProperties>
</file>