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  <sheet name="dibujo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<sst xmlns="http://schemas.openxmlformats.org/spreadsheetml/2006/main" count="827" uniqueCount="598">
  <si>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</si>
  <si>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</si>
  <si>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</si>
  <si>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</si>
  <si>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</si>
  <si>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</si>
  <si>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</si>
  <si>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</si>
  <si>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</si>
  <si>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</si>
  <si>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</si>
  <si>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</si>
  <si>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</si>
  <si>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</si>
  <si>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</si>
  <si>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</si>
  <si>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</si>
  <si>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</si>
  <si>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</si>
  <si>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</si>
  <si>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</si>
  <si>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</si>
  <si>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</si>
  <si>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</si>
  <si>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</si>
  <si>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</si>
  <si>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</si>
  <si>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</si>
  <si>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</si>
  <si>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</si>
  <si>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</si>
  <si>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</si>
  <si>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</si>
  <si>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</si>
  <si>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</si>
  <si>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</si>
  <si>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</si>
  <si>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</si>
  <si>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</si>
  <si>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</si>
  <si>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</si>
  <si>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</si>
  <si>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</si>
  <si>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</si>
  <si>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</si>
  <si>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</si>
  <si>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</si>
  <si>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</si>
  <si>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</si>
  <si>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</si>
  <si>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</si>
  <si>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</si>
  <si>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</si>
  <si>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</si>
  <si>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</si>
  <si>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</si>
  <si>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</si>
  <si>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</si>
  <si>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</si>
  <si>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</si>
  <si>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</si>
  <si>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</si>
  <si>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</si>
  <si>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</si>
  <si>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</si>
  <si>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</si>
  <si>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</si>
  <si>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</si>
  <si>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</si>
  <si>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</si>
  <si>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</si>
  <si>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</si>
  <si>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</si>
  <si>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</si>
  <si>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</si>
  <si>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</si>
  <si>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</si>
  <si>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</si>
  <si>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</si>
  <si>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</si>
  <si>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</si>
  <si>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</si>
  <si>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</si>
  <si>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</si>
  <si>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</si>
  <si>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</si>
  <si>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</si>
  <si>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</si>
  <si>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</si>
  <si>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</si>
  <si>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</si>
  <si>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</si>
  <si>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</si>
  <si>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</si>
  <si>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</si>
  <si>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</si>
  <si>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</si>
  <si>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</si>
  <si>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</si>
  <si>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</si>
  <si>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</si>
  <si>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</si>
  <si>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</si>
  <si>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</si>
  <si>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</si>
  <si>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</si>
  <si>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</si>
  <si>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</si>
  <si>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</si>
  <si>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</si>
  <si>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</si>
  <si>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</si>
  <si>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</si>
  <si>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</si>
  <si>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</si>
  <si>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</si>
  <si>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</si>
  <si>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</si>
  <si>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</si>
  <si>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</si>
  <si>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</si>
  <si>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</si>
  <si>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</si>
  <si>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</si>
  <si>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</si>
  <si>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</si>
  <si>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</si>
  <si>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</si>
  <si>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</si>
  <si>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</si>
  <si>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</si>
  <si>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</si>
  <si>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</si>
  <si>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</si>
  <si>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</si>
  <si>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</si>
  <si>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</si>
  <si>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</si>
  <si>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</si>
  <si>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</si>
  <si>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</si>
  <si>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</si>
  <si>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</si>
  <si>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</si>
  <si>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</si>
  <si>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</si>
  <si>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</si>
  <si>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</si>
  <si>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</si>
  <si>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</si>
  <si>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</si>
  <si>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</si>
  <si>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</si>
  <si>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</si>
  <si>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</si>
  <si>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</si>
  <si>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</si>
  <si>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</si>
  <si>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</si>
  <si>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</si>
  <si>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</si>
  <si>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</si>
  <si>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</si>
  <si>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</si>
  <si>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</si>
  <si>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</si>
  <si>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</si>
  <si>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</si>
  <si>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</si>
  <si>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</si>
  <si>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</si>
  <si>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</si>
  <si>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</si>
  <si>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</si>
  <si>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</si>
  <si>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</si>
  <si>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</si>
  <si>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</si>
  <si>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</si>
  <si>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</si>
  <si>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</si>
  <si>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</si>
  <si>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</si>
  <si>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</si>
  <si>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</si>
  <si>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</si>
  <si>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</si>
  <si>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</si>
  <si>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</si>
  <si>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</si>
  <si>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</si>
  <si>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</si>
  <si>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</si>
  <si>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</si>
  <si>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</si>
  <si>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</si>
  <si>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</si>
  <si>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</si>
  <si>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</si>
  <si>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</si>
  <si>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</si>
  <si>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</si>
  <si>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</si>
  <si>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</si>
  <si>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</si>
  <si>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</si>
  <si>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</si>
  <si>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</si>
  <si>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</si>
  <si>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</si>
  <si>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</si>
  <si>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</si>
  <si>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</si>
  <si>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</si>
  <si>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</si>
  <si>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</si>
  <si>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</si>
  <si>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</si>
  <si>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</si>
  <si>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</si>
  <si>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</si>
  <si>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</si>
  <si>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</si>
  <si>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</si>
  <si>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</si>
  <si>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</si>
  <si>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</si>
  <si>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</si>
  <si>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</si>
  <si>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</si>
  <si>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</si>
  <si>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</si>
  <si>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</si>
  <si>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</si>
  <si>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</si>
  <si>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</si>
  <si>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</si>
  <si>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</si>
  <si>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</si>
  <si>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</si>
  <si>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</si>
  <si>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</si>
  <si>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</si>
  <si>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</si>
  <si>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</si>
  <si>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</si>
  <si>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</si>
  <si>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</si>
  <si>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</si>
  <si>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</si>
  <si>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</si>
  <si>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</si>
  <si>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</si>
  <si>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</si>
  <si>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</si>
  <si>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</si>
  <si>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</si>
  <si>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</si>
  <si>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</si>
  <si>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</si>
  <si>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</si>
  <si>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</si>
  <si>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</si>
  <si>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</si>
  <si>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</si>
  <si>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</si>
  <si>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</si>
  <si>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</si>
  <si>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</si>
  <si>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</si>
  <si>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</si>
  <si>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</si>
  <si>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</si>
  <si>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</si>
  <si>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</si>
  <si>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</si>
  <si>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</si>
  <si>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</si>
  <si>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</si>
  <si>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</si>
  <si>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</si>
  <si>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</si>
  <si>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</si>
  <si>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</si>
  <si>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</si>
  <si>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</si>
  <si>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</si>
  <si>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</si>
  <si>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</si>
  <si>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</si>
  <si>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</si>
  <si>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</si>
  <si>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</si>
  <si>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</si>
  <si>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</si>
  <si>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</si>
  <si>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</si>
  <si>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</si>
  <si>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</si>
  <si>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</si>
  <si>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</si>
  <si>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</si>
  <si>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</si>
  <si>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</si>
  <si>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</si>
  <si>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</si>
  <si>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</si>
  <si>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</si>
  <si>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</si>
  <si>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</si>
  <si>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</si>
  <si>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</si>
  <si>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</si>
  <si>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</si>
  <si>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</si>
  <si>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</si>
  <si>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</si>
  <si>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</si>
  <si>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</si>
  <si>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</si>
  <si>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</si>
  <si>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</si>
  <si>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</si>
  <si>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</si>
  <si>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</si>
  <si>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</si>
  <si>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</si>
  <si>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</si>
  <si>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</si>
  <si>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</si>
  <si>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</si>
  <si>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</si>
  <si>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</si>
  <si>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</si>
  <si>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</si>
  <si>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</si>
  <si>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</si>
  <si>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</si>
  <si>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</si>
  <si>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</si>
  <si>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</si>
  <si>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</si>
  <si>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</si>
  <si>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</si>
  <si>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</si>
  <si>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</si>
  <si>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</si>
  <si>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</si>
  <si>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</si>
  <si>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</si>
  <si>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</si>
  <si>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</si>
  <si>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</si>
  <si>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</si>
  <si>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</si>
  <si>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</si>
  <si>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</si>
  <si>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</si>
  <si>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</si>
  <si>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</si>
  <si>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</si>
  <si>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</si>
  <si>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</si>
  <si>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</si>
  <si>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</si>
  <si>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</si>
  <si>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</si>
  <si>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</si>
  <si>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</si>
  <si>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</si>
  <si>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</si>
  <si>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</si>
  <si>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</si>
  <si>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</si>
  <si>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</si>
  <si>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</si>
  <si>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</si>
  <si>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</si>
  <si>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</si>
  <si>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</si>
  <si>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</si>
  <si>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</si>
  <si>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</si>
  <si>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</si>
  <si>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</si>
  <si>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</si>
  <si>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</si>
  <si>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</si>
  <si>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</si>
  <si>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</si>
  <si>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</si>
  <si>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</si>
  <si>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</si>
  <si>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</si>
  <si>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</si>
  <si>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</si>
  <si>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</si>
  <si>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</si>
  <si>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</si>
  <si>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</si>
  <si>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</si>
  <si>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</si>
  <si>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</si>
  <si>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</si>
  <si>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</si>
  <si>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</si>
  <si>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</si>
  <si>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</si>
  <si>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</si>
  <si>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</si>
  <si>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</si>
  <si>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</si>
  <si>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</si>
  <si>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</si>
  <si>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</si>
  <si>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</si>
  <si>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</si>
  <si>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</si>
  <si>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</si>
  <si>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</si>
  <si>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</si>
  <si>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</si>
  <si>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</si>
  <si>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</si>
  <si>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</si>
  <si>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</si>
  <si>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</si>
  <si>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</si>
  <si>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</si>
  <si>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</si>
  <si>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</si>
  <si>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</si>
  <si>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</si>
  <si>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</si>
  <si>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</si>
  <si>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</si>
  <si>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</si>
  <si>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</si>
  <si>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</si>
  <si>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</si>
  <si>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</si>
  <si>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</si>
  <si>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</si>
  <si>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</si>
  <si>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</si>
  <si>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</si>
  <si>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</si>
  <si>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</si>
  <si>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</si>
  <si>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</si>
  <si>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</si>
  <si>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</si>
  <si>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</si>
  <si>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</si>
  <si>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</si>
  <si>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</si>
  <si>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</si>
  <si>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</si>
  <si>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</si>
  <si>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</si>
  <si>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</si>
  <si>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</si>
  <si>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</si>
  <si>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</si>
  <si>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</si>
  <si>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</si>
  <si>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</si>
  <si>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</si>
  <si>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</si>
  <si>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</si>
  <si>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</si>
  <si>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</si>
  <si>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</si>
  <si>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</si>
  <si>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</si>
  <si>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</si>
  <si>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</si>
  <si>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</si>
  <si>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</si>
  <si>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</si>
  <si>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</si>
  <si>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</si>
  <si>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</si>
  <si>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</si>
  <si>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</si>
  <si>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</si>
  <si>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</si>
  <si>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</si>
  <si>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</si>
  <si>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</si>
  <si>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</si>
  <si>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</si>
  <si>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</si>
  <si>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</si>
  <si>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</si>
  <si>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</si>
  <si>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</si>
  <si>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</si>
  <si>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</si>
  <si>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</si>
  <si>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</si>
  <si>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</si>
  <si>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</si>
  <si>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</si>
  <si>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</si>
  <si>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</si>
  <si>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</si>
  <si>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</si>
  <si>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</si>
  <si>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</si>
  <si>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</si>
  <si>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</si>
  <si>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</si>
  <si>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</si>
  <si>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</si>
  <si>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</si>
  <si>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</si>
  <si>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</si>
  <si>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</si>
  <si>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</si>
  <si>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</si>
  <si>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</si>
  <si>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</si>
  <si>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</si>
  <si>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</si>
  <si>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</si>
  <si>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</si>
  <si>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</si>
  <si>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</si>
  <si>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</si>
  <si>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</si>
  <si>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</si>
  <si>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</si>
  <si>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</si>
  <si>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</si>
  <si>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</si>
  <si>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</si>
  <si>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</si>
  <si>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</si>
  <si>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</si>
  <si>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</si>
  <si>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</si>
  <si>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</si>
  <si>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</si>
  <si>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</si>
  <si>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</si>
  <si>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</si>
  <si>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</si>
  <si>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</si>
  <si>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</si>
  <si>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</si>
  <si>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</si>
  <si>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</si>
  <si>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</si>
  <si>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</si>
  <si>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</si>
  <si>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</si>
  <si>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</si>
  <si>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</si>
  <si>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</si>
  <si>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</si>
  <si>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</si>
  <si>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</si>
  <si>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</si>
  <si>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</si>
  <si>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</si>
  <si>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</si>
  <si>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</si>
  <si>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</si>
  <si>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</si>
  <si>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</si>
  <si>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</si>
  <si>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</si>
  <si>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</si>
  <si>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</si>
  <si>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</si>
  <si>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</si>
  <si>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</si>
  <si>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</si>
  <si>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</si>
  <si>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</si>
  <si>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</si>
  <si>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</si>
  <si>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</si>
  <si>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</si>
  <si>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</si>
  <si>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</si>
  <si>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</si>
  <si>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</si>
  <si>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</si>
  <si>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</si>
  <si>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</si>
  <si>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</si>
  <si>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</si>
  <si>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</si>
  <si>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dos estrellas</t>
  </si>
  <si>
    <t>importper</t>
  </si>
  <si>
    <t>Perno parker 16 "x 60mm paso 2  de 12,9 gr. allen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</si>
</sst>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72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72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72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174" fontId="55" fillId="33" borderId="32" xfId="0" applyNumberFormat="1" applyFont="1" applyFill="1" applyBorder="1" applyAlignment="1" applyProtection="1">
      <alignment horizontal="center"/>
      <protection locked="0"/>
    </xf>
    <xf numFmtId="174" fontId="55" fillId="33" borderId="15" xfId="0" applyNumberFormat="1" applyFont="1" applyFill="1" applyBorder="1" applyAlignment="1" applyProtection="1">
      <alignment horizontal="center"/>
      <protection/>
    </xf>
    <xf numFmtId="174" fontId="55" fillId="33" borderId="38" xfId="0" applyNumberFormat="1" applyFont="1" applyFill="1" applyBorder="1" applyAlignment="1" applyProtection="1">
      <alignment horizontal="center"/>
      <protection locked="0"/>
    </xf>
    <xf numFmtId="174" fontId="55" fillId="33" borderId="26" xfId="0" applyNumberFormat="1" applyFont="1" applyFill="1" applyBorder="1" applyAlignment="1" applyProtection="1">
      <alignment horizontal="center"/>
      <protection/>
    </xf>
    <xf numFmtId="174" fontId="61" fillId="0" borderId="0" xfId="0" applyNumberFormat="1" applyFont="1" applyFill="1" applyBorder="1" applyAlignment="1" applyProtection="1">
      <alignment/>
      <protection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3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174" fontId="55" fillId="33" borderId="14" xfId="0" applyNumberFormat="1" applyFont="1" applyFill="1" applyBorder="1" applyAlignment="1" applyProtection="1">
      <alignment horizontal="center"/>
      <protection/>
    </xf>
    <xf numFmtId="174" fontId="55" fillId="33" borderId="25" xfId="0" applyNumberFormat="1" applyFont="1" applyFill="1" applyBorder="1" applyAlignment="1" applyProtection="1">
      <alignment horizontal="center"/>
      <protection/>
    </xf>
    <xf numFmtId="0" fontId="30" fillId="33" borderId="10" xfId="0" applyNumberFormat="1" applyFont="1" applyFill="1" applyBorder="1" applyAlignment="1" applyProtection="1">
      <alignment horizontal="center"/>
      <protection locked="0"/>
    </xf>
    <xf numFmtId="174" fontId="30" fillId="33" borderId="10" xfId="0" applyNumberFormat="1" applyFont="1" applyFill="1" applyBorder="1" applyAlignment="1" applyProtection="1">
      <alignment horizontal="center"/>
      <protection/>
    </xf>
    <xf numFmtId="174" fontId="30" fillId="33" borderId="27" xfId="0" applyNumberFormat="1" applyFont="1" applyFill="1" applyBorder="1" applyAlignment="1" applyProtection="1">
      <alignment horizontal="center"/>
      <protection locked="0"/>
    </xf>
    <xf numFmtId="174" fontId="30" fillId="33" borderId="12" xfId="0" applyNumberFormat="1" applyFont="1" applyFill="1" applyBorder="1" applyAlignment="1" applyProtection="1">
      <alignment horizontal="center"/>
      <protection/>
    </xf>
    <xf numFmtId="174" fontId="30" fillId="33" borderId="14" xfId="0" applyNumberFormat="1" applyFont="1" applyFill="1" applyBorder="1" applyAlignment="1" applyProtection="1">
      <alignment horizontal="center"/>
      <protection/>
    </xf>
    <xf numFmtId="174" fontId="30" fillId="33" borderId="32" xfId="0" applyNumberFormat="1" applyFont="1" applyFill="1" applyBorder="1" applyAlignment="1" applyProtection="1">
      <alignment horizontal="center"/>
      <protection locked="0"/>
    </xf>
    <xf numFmtId="174" fontId="30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Font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74" fontId="58" fillId="33" borderId="0" xfId="0" applyNumberFormat="1" applyFont="1" applyFill="1" applyBorder="1" applyAlignment="1" applyProtection="1">
      <alignment horizontal="left"/>
      <protection/>
    </xf>
    <xf numFmtId="174" fontId="58" fillId="33" borderId="15" xfId="0" applyNumberFormat="1" applyFont="1" applyFill="1" applyBorder="1" applyAlignment="1" applyProtection="1">
      <alignment horizontal="left"/>
      <protection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56" fillId="33" borderId="0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38100</xdr:rowOff>
    </xdr:from>
    <xdr:to>
      <xdr:col>5</xdr:col>
      <xdr:colOff>133350</xdr:colOff>
      <xdr:row>6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52575" y="428625"/>
          <a:ext cx="962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350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5</xdr:col>
      <xdr:colOff>133350</xdr:colOff>
      <xdr:row>12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533525" y="1371600"/>
          <a:ext cx="981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500x 360 mm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47625</xdr:colOff>
      <xdr:row>6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686050" y="390525"/>
          <a:ext cx="9620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350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66675</xdr:colOff>
      <xdr:row>12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2686050" y="1343025"/>
          <a:ext cx="981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500x 360 mm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66675</xdr:colOff>
      <xdr:row>12</xdr:row>
      <xdr:rowOff>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3905250" y="1343025"/>
          <a:ext cx="9810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500x 360 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1583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580</v>
      </c>
      <c r="E4" s="38" t="s">
        <v>12</v>
      </c>
      <c r="F4" s="39"/>
      <c r="G4" s="39"/>
      <c r="H4" s="40"/>
      <c r="I4" s="38" t="s">
        <v>9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29" t="str">
        <f>VLOOKUP(D4,CLIENTES,4,FALSE)</f>
        <v>AV.PDTE.FREI MONTALVA 3899</v>
      </c>
      <c r="F5" s="129"/>
      <c r="G5" s="129"/>
      <c r="H5" s="129"/>
      <c r="I5" s="129"/>
      <c r="J5" s="130"/>
      <c r="K5" s="20"/>
    </row>
    <row r="6" spans="2:10" ht="17.25" customHeight="1">
      <c r="B6" s="41" t="s">
        <v>27</v>
      </c>
      <c r="C6" s="42"/>
      <c r="D6" s="93" t="str">
        <f>VLOOKUP(D4,CLIENTES,2,FALSE)</f>
        <v>MARZULLO S.A.</v>
      </c>
      <c r="E6" s="42" t="s">
        <v>7</v>
      </c>
      <c r="F6" s="131">
        <f>VLOOKUP(D4,CLIENTES,5,FALSE)</f>
        <v>0</v>
      </c>
      <c r="G6" s="131"/>
      <c r="H6" s="131"/>
      <c r="I6" s="88">
        <f>VLOOKUP(D4,CLIENTES,11,FALSE)</f>
        <v>0</v>
      </c>
      <c r="J6" s="44"/>
    </row>
    <row r="7" spans="2:10" ht="15">
      <c r="B7" s="41" t="s">
        <v>25</v>
      </c>
      <c r="C7" s="42"/>
      <c r="D7" s="92">
        <f>VLOOKUP(D4,CLIENTES,3,FALSE)</f>
        <v>0</v>
      </c>
      <c r="E7" s="42" t="s">
        <v>8</v>
      </c>
      <c r="F7" s="131" t="str">
        <f>VLOOKUP(D4,CLIENTES,6,FALSE)</f>
        <v>CONCHALI</v>
      </c>
      <c r="G7" s="131"/>
      <c r="H7" s="131"/>
      <c r="I7" s="42" t="s">
        <v>26</v>
      </c>
      <c r="J7" s="94" t="str">
        <f>VLOOKUP(D4,CLIENTES,8,FALSE)</f>
        <v>Luis Barriento Nuñez</v>
      </c>
    </row>
    <row r="8" spans="2:12" ht="15.75" thickBot="1">
      <c r="B8" s="127" t="s">
        <v>28</v>
      </c>
      <c r="C8" s="128"/>
      <c r="D8" s="92">
        <f>VLOOKUP(D4,CLIENTES,7,FALSE)</f>
        <v>0</v>
      </c>
      <c r="E8" s="42" t="s">
        <v>11</v>
      </c>
      <c r="F8" s="132">
        <f>VLOOKUP(D4,CLIENTES,12,FALSE)</f>
        <v>0</v>
      </c>
      <c r="G8" s="132"/>
      <c r="H8" s="132"/>
      <c r="I8" s="42" t="s">
        <v>14</v>
      </c>
      <c r="J8" s="45">
        <f ca="1">TODAY()</f>
        <v>41738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M9" s="116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9" t="s">
        <v>24</v>
      </c>
      <c r="D10" s="140"/>
      <c r="E10" s="14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595</v>
      </c>
      <c r="M10" s="115" t="s">
        <v>596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9">
        <v>1</v>
      </c>
      <c r="C11" s="133" t="s">
        <v>597</v>
      </c>
      <c r="D11" s="134"/>
      <c r="E11" s="135"/>
      <c r="F11" s="97">
        <v>100</v>
      </c>
      <c r="G11" s="103" t="s">
        <v>23</v>
      </c>
      <c r="H11" s="120">
        <f>VLOOKUP(B11,COTIZADO,8,FALSE)</f>
        <v>770.4000000000001</v>
      </c>
      <c r="I11" s="121"/>
      <c r="J11" s="122">
        <f aca="true" t="shared" si="0" ref="J11:J28">F11*H11*(1-I11/100)</f>
        <v>77040.00000000001</v>
      </c>
      <c r="K11" s="28">
        <v>1</v>
      </c>
      <c r="L11" s="29"/>
      <c r="M11" s="126">
        <v>481.5</v>
      </c>
      <c r="N11" s="29"/>
      <c r="O11" s="29"/>
      <c r="P11" s="30">
        <v>1.6</v>
      </c>
      <c r="Q11" s="31">
        <f>+M11</f>
        <v>481.5</v>
      </c>
      <c r="R11" s="35">
        <f>Q11*P11</f>
        <v>770.4000000000001</v>
      </c>
    </row>
    <row r="12" spans="2:18" ht="15">
      <c r="B12" s="99">
        <v>2</v>
      </c>
      <c r="C12" s="142"/>
      <c r="D12" s="143"/>
      <c r="E12" s="144"/>
      <c r="F12" s="96"/>
      <c r="G12" s="104"/>
      <c r="H12" s="123">
        <f aca="true" t="shared" si="1" ref="H12:H28">VLOOKUP(B12,COTIZADO,8,FALSE)</f>
        <v>0</v>
      </c>
      <c r="I12" s="124"/>
      <c r="J12" s="125">
        <f t="shared" si="0"/>
        <v>0</v>
      </c>
      <c r="K12" s="28">
        <v>2</v>
      </c>
      <c r="L12" s="29"/>
      <c r="M12" s="126"/>
      <c r="N12" s="29"/>
      <c r="O12" s="29"/>
      <c r="P12" s="30">
        <v>1.9</v>
      </c>
      <c r="Q12" s="31">
        <f aca="true" t="shared" si="2" ref="Q12:Q17">+M12</f>
        <v>0</v>
      </c>
      <c r="R12" s="35">
        <f aca="true" t="shared" si="3" ref="R12:R28">Q12*P12</f>
        <v>0</v>
      </c>
    </row>
    <row r="13" spans="2:18" ht="15">
      <c r="B13" s="99">
        <v>3</v>
      </c>
      <c r="C13" s="142"/>
      <c r="D13" s="143"/>
      <c r="E13" s="144"/>
      <c r="F13" s="96"/>
      <c r="G13" s="104"/>
      <c r="H13" s="123">
        <f t="shared" si="1"/>
        <v>0</v>
      </c>
      <c r="I13" s="124"/>
      <c r="J13" s="125">
        <f t="shared" si="0"/>
        <v>0</v>
      </c>
      <c r="K13" s="28">
        <v>3</v>
      </c>
      <c r="L13" s="29"/>
      <c r="M13" s="126"/>
      <c r="N13" s="29"/>
      <c r="O13" s="29"/>
      <c r="P13" s="30">
        <v>1.9</v>
      </c>
      <c r="Q13" s="31">
        <f t="shared" si="2"/>
        <v>0</v>
      </c>
      <c r="R13" s="35">
        <f t="shared" si="3"/>
        <v>0</v>
      </c>
    </row>
    <row r="14" spans="2:18" ht="15">
      <c r="B14" s="99">
        <v>4</v>
      </c>
      <c r="C14" s="142"/>
      <c r="D14" s="143"/>
      <c r="E14" s="144"/>
      <c r="F14" s="96"/>
      <c r="G14" s="104"/>
      <c r="H14" s="123">
        <f t="shared" si="1"/>
        <v>0</v>
      </c>
      <c r="I14" s="124"/>
      <c r="J14" s="125">
        <f t="shared" si="0"/>
        <v>0</v>
      </c>
      <c r="K14" s="28">
        <v>4</v>
      </c>
      <c r="L14" s="29"/>
      <c r="M14" s="126"/>
      <c r="N14" s="29"/>
      <c r="O14" s="29"/>
      <c r="P14" s="30">
        <v>1.9</v>
      </c>
      <c r="Q14" s="31">
        <f t="shared" si="2"/>
        <v>0</v>
      </c>
      <c r="R14" s="35">
        <f t="shared" si="3"/>
        <v>0</v>
      </c>
    </row>
    <row r="15" spans="2:18" ht="15">
      <c r="B15" s="99">
        <v>5</v>
      </c>
      <c r="C15" s="142"/>
      <c r="D15" s="143"/>
      <c r="E15" s="144"/>
      <c r="F15" s="96"/>
      <c r="G15" s="104"/>
      <c r="H15" s="123">
        <f t="shared" si="1"/>
        <v>0</v>
      </c>
      <c r="I15" s="124"/>
      <c r="J15" s="125">
        <f t="shared" si="0"/>
        <v>0</v>
      </c>
      <c r="K15" s="105">
        <v>5</v>
      </c>
      <c r="L15" s="29"/>
      <c r="M15" s="126"/>
      <c r="N15" s="29"/>
      <c r="O15" s="29"/>
      <c r="P15" s="30">
        <v>1.9</v>
      </c>
      <c r="Q15" s="31">
        <f t="shared" si="2"/>
        <v>0</v>
      </c>
      <c r="R15" s="35">
        <f t="shared" si="3"/>
        <v>0</v>
      </c>
    </row>
    <row r="16" spans="2:18" ht="15">
      <c r="B16" s="99">
        <v>6</v>
      </c>
      <c r="C16" s="142"/>
      <c r="D16" s="143"/>
      <c r="E16" s="144"/>
      <c r="F16" s="96"/>
      <c r="G16" s="104"/>
      <c r="H16" s="123">
        <f t="shared" si="1"/>
        <v>0</v>
      </c>
      <c r="I16" s="124"/>
      <c r="J16" s="125">
        <f t="shared" si="0"/>
        <v>0</v>
      </c>
      <c r="K16" s="105">
        <v>6</v>
      </c>
      <c r="L16" s="29"/>
      <c r="M16" s="126"/>
      <c r="N16" s="29"/>
      <c r="O16" s="29"/>
      <c r="P16" s="30">
        <v>1.9</v>
      </c>
      <c r="Q16" s="31">
        <f t="shared" si="2"/>
        <v>0</v>
      </c>
      <c r="R16" s="35">
        <f t="shared" si="3"/>
        <v>0</v>
      </c>
    </row>
    <row r="17" spans="2:18" ht="15">
      <c r="B17" s="99">
        <v>7</v>
      </c>
      <c r="C17" s="142"/>
      <c r="D17" s="143"/>
      <c r="E17" s="144"/>
      <c r="F17" s="96"/>
      <c r="G17" s="104"/>
      <c r="H17" s="123">
        <f t="shared" si="1"/>
        <v>0</v>
      </c>
      <c r="I17" s="124"/>
      <c r="J17" s="125">
        <f t="shared" si="0"/>
        <v>0</v>
      </c>
      <c r="K17" s="105">
        <v>7</v>
      </c>
      <c r="L17" s="29"/>
      <c r="M17" s="126"/>
      <c r="N17" s="29"/>
      <c r="O17" s="29"/>
      <c r="P17" s="30">
        <v>1.9</v>
      </c>
      <c r="Q17" s="31">
        <f t="shared" si="2"/>
        <v>0</v>
      </c>
      <c r="R17" s="35">
        <f t="shared" si="3"/>
        <v>0</v>
      </c>
    </row>
    <row r="18" spans="2:18" ht="15">
      <c r="B18" s="99">
        <v>8</v>
      </c>
      <c r="C18" s="142"/>
      <c r="D18" s="143"/>
      <c r="E18" s="144"/>
      <c r="F18" s="96"/>
      <c r="G18" s="104"/>
      <c r="H18" s="123">
        <f t="shared" si="1"/>
        <v>0</v>
      </c>
      <c r="I18" s="124"/>
      <c r="J18" s="125">
        <f t="shared" si="0"/>
        <v>0</v>
      </c>
      <c r="K18" s="105">
        <v>8</v>
      </c>
      <c r="L18" s="29"/>
      <c r="M18" s="126"/>
      <c r="N18" s="29"/>
      <c r="O18" s="29"/>
      <c r="P18" s="30">
        <v>1</v>
      </c>
      <c r="Q18" s="31">
        <f>+L18</f>
        <v>0</v>
      </c>
      <c r="R18" s="35">
        <f t="shared" si="3"/>
        <v>0</v>
      </c>
    </row>
    <row r="19" spans="2:18" ht="15">
      <c r="B19" s="99">
        <v>9</v>
      </c>
      <c r="C19" s="136"/>
      <c r="D19" s="137"/>
      <c r="E19" s="138"/>
      <c r="F19" s="89"/>
      <c r="G19" s="58"/>
      <c r="H19" s="117">
        <f t="shared" si="1"/>
        <v>0</v>
      </c>
      <c r="I19" s="84">
        <v>0</v>
      </c>
      <c r="J19" s="85">
        <f t="shared" si="0"/>
        <v>0</v>
      </c>
      <c r="K19" s="105">
        <v>9</v>
      </c>
      <c r="L19" s="29"/>
      <c r="M19" s="126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99">
        <v>10</v>
      </c>
      <c r="C20" s="136"/>
      <c r="D20" s="137"/>
      <c r="E20" s="138"/>
      <c r="F20" s="89"/>
      <c r="G20" s="58"/>
      <c r="H20" s="117">
        <f t="shared" si="1"/>
        <v>0</v>
      </c>
      <c r="I20" s="84">
        <v>0</v>
      </c>
      <c r="J20" s="85">
        <f t="shared" si="0"/>
        <v>0</v>
      </c>
      <c r="K20" s="100">
        <v>10</v>
      </c>
      <c r="L20" s="29"/>
      <c r="M20" s="29"/>
      <c r="N20" s="29"/>
      <c r="O20" s="29"/>
      <c r="P20" s="30">
        <v>1</v>
      </c>
      <c r="Q20" s="31"/>
      <c r="R20" s="35">
        <f t="shared" si="3"/>
        <v>0</v>
      </c>
    </row>
    <row r="21" spans="2:18" ht="15">
      <c r="B21" s="99">
        <v>11</v>
      </c>
      <c r="C21" s="136"/>
      <c r="D21" s="137"/>
      <c r="E21" s="138"/>
      <c r="F21" s="89"/>
      <c r="G21" s="58"/>
      <c r="H21" s="117">
        <f t="shared" si="1"/>
        <v>0</v>
      </c>
      <c r="I21" s="84">
        <v>0</v>
      </c>
      <c r="J21" s="85">
        <f t="shared" si="0"/>
        <v>0</v>
      </c>
      <c r="K21" s="100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99">
        <v>12</v>
      </c>
      <c r="C22" s="136"/>
      <c r="D22" s="137"/>
      <c r="E22" s="138"/>
      <c r="F22" s="89"/>
      <c r="G22" s="58"/>
      <c r="H22" s="117">
        <f t="shared" si="1"/>
        <v>0</v>
      </c>
      <c r="I22" s="84">
        <v>0</v>
      </c>
      <c r="J22" s="85">
        <f t="shared" si="0"/>
        <v>0</v>
      </c>
      <c r="K22" s="100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99">
        <v>13</v>
      </c>
      <c r="C23" s="136"/>
      <c r="D23" s="137"/>
      <c r="E23" s="138"/>
      <c r="F23" s="89"/>
      <c r="G23" s="58"/>
      <c r="H23" s="117">
        <f t="shared" si="1"/>
        <v>0</v>
      </c>
      <c r="I23" s="84">
        <v>0</v>
      </c>
      <c r="J23" s="85">
        <f t="shared" si="0"/>
        <v>0</v>
      </c>
      <c r="K23" s="100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99">
        <v>14</v>
      </c>
      <c r="C24" s="136"/>
      <c r="D24" s="137"/>
      <c r="E24" s="138"/>
      <c r="F24" s="89"/>
      <c r="G24" s="58"/>
      <c r="H24" s="117">
        <f t="shared" si="1"/>
        <v>0</v>
      </c>
      <c r="I24" s="84">
        <v>0</v>
      </c>
      <c r="J24" s="85">
        <f t="shared" si="0"/>
        <v>0</v>
      </c>
      <c r="K24" s="100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99">
        <v>15</v>
      </c>
      <c r="C25" s="55"/>
      <c r="D25" s="56"/>
      <c r="E25" s="57"/>
      <c r="F25" s="89"/>
      <c r="G25" s="58"/>
      <c r="H25" s="117">
        <f t="shared" si="1"/>
        <v>0</v>
      </c>
      <c r="I25" s="84">
        <v>0</v>
      </c>
      <c r="J25" s="85">
        <f t="shared" si="0"/>
        <v>0</v>
      </c>
      <c r="K25" s="100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99">
        <v>16</v>
      </c>
      <c r="C26" s="55"/>
      <c r="D26" s="56"/>
      <c r="E26" s="57"/>
      <c r="F26" s="89"/>
      <c r="G26" s="58"/>
      <c r="H26" s="117">
        <f t="shared" si="1"/>
        <v>0</v>
      </c>
      <c r="I26" s="84">
        <v>0</v>
      </c>
      <c r="J26" s="85">
        <f t="shared" si="0"/>
        <v>0</v>
      </c>
      <c r="K26" s="100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99">
        <v>17</v>
      </c>
      <c r="C27" s="55"/>
      <c r="D27" s="56"/>
      <c r="E27" s="57"/>
      <c r="F27" s="89"/>
      <c r="G27" s="58"/>
      <c r="H27" s="117">
        <f t="shared" si="1"/>
        <v>0</v>
      </c>
      <c r="I27" s="84">
        <v>0</v>
      </c>
      <c r="J27" s="85">
        <f t="shared" si="0"/>
        <v>0</v>
      </c>
      <c r="K27" s="100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9">
        <v>18</v>
      </c>
      <c r="C28" s="59"/>
      <c r="D28" s="60"/>
      <c r="E28" s="61"/>
      <c r="F28" s="89"/>
      <c r="G28" s="58"/>
      <c r="H28" s="118">
        <f t="shared" si="1"/>
        <v>0</v>
      </c>
      <c r="I28" s="86">
        <v>0</v>
      </c>
      <c r="J28" s="87">
        <f t="shared" si="0"/>
        <v>0</v>
      </c>
      <c r="K28" s="100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0"/>
      <c r="D29" s="42"/>
      <c r="E29" s="42"/>
      <c r="F29" s="63"/>
      <c r="G29" s="64" t="s">
        <v>3</v>
      </c>
      <c r="H29" s="65"/>
      <c r="I29" s="77"/>
      <c r="J29" s="66">
        <f>SUM(J11:J28)</f>
        <v>77040.00000000001</v>
      </c>
      <c r="R29" s="101"/>
    </row>
    <row r="30" spans="2:10" ht="15.75" thickBot="1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23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77040.00000000001</v>
      </c>
      <c r="M31" s="133"/>
      <c r="N31" s="134"/>
      <c r="O31" s="135"/>
      <c r="P31" s="29"/>
      <c r="Q31" s="29"/>
      <c r="W31" s="102"/>
    </row>
    <row r="32" spans="2:23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14637.600000000002</v>
      </c>
      <c r="M32" s="142"/>
      <c r="N32" s="143"/>
      <c r="O32" s="144"/>
      <c r="P32" s="29"/>
      <c r="Q32" s="29"/>
      <c r="W32" s="102"/>
    </row>
    <row r="33" spans="2:23" ht="15.75" thickBot="1">
      <c r="B33" s="46"/>
      <c r="C33" s="47"/>
      <c r="D33" s="47"/>
      <c r="E33" s="47"/>
      <c r="F33" s="78"/>
      <c r="G33" s="79" t="s">
        <v>2</v>
      </c>
      <c r="H33" s="80"/>
      <c r="I33" s="81"/>
      <c r="J33" s="82">
        <f>J31+J32</f>
        <v>91677.60000000002</v>
      </c>
      <c r="M33" s="142"/>
      <c r="N33" s="143"/>
      <c r="O33" s="144"/>
      <c r="P33" s="29"/>
      <c r="Q33" s="29"/>
      <c r="W33" s="102"/>
    </row>
    <row r="34" spans="13:23" ht="15">
      <c r="M34" s="142"/>
      <c r="N34" s="143"/>
      <c r="O34" s="144"/>
      <c r="P34" s="29"/>
      <c r="Q34" s="29"/>
      <c r="W34" s="102"/>
    </row>
    <row r="36" ht="15">
      <c r="AB36" s="8">
        <f>+Y35+Z35+AA35+AB35</f>
        <v>0</v>
      </c>
    </row>
  </sheetData>
  <sheetProtection sheet="1" objects="1" scenarios="1" formatCells="0"/>
  <mergeCells count="24">
    <mergeCell ref="C13:E13"/>
    <mergeCell ref="C14:E14"/>
    <mergeCell ref="C15:E15"/>
    <mergeCell ref="C12:E12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B8:C8"/>
    <mergeCell ref="E5:J5"/>
    <mergeCell ref="F6:H6"/>
    <mergeCell ref="F7:H7"/>
    <mergeCell ref="F8:H8"/>
    <mergeCell ref="M31:O31"/>
    <mergeCell ref="C20:E20"/>
    <mergeCell ref="C21:E21"/>
    <mergeCell ref="C10:E10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98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5"/>
  <sheetViews>
    <sheetView zoomScalePageLayoutView="0" workbookViewId="0" topLeftCell="A1">
      <selection activeCell="Q12" sqref="Q12"/>
    </sheetView>
  </sheetViews>
  <sheetFormatPr defaultColWidth="11.421875" defaultRowHeight="15"/>
  <cols>
    <col min="3" max="3" width="3.7109375" style="0" customWidth="1"/>
    <col min="4" max="14" width="4.57421875" style="0" customWidth="1"/>
  </cols>
  <sheetData>
    <row r="2" ht="15.75" thickBot="1"/>
    <row r="3" spans="2:14" ht="15">
      <c r="B3">
        <v>1</v>
      </c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2:14" ht="15">
      <c r="B4">
        <v>2</v>
      </c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2:14" ht="15">
      <c r="B5">
        <v>3</v>
      </c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2:14" ht="15">
      <c r="B6">
        <v>4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2:14" ht="15">
      <c r="B7">
        <v>5</v>
      </c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2:14" ht="15">
      <c r="B8">
        <v>6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</row>
    <row r="9" spans="2:14" ht="15">
      <c r="B9">
        <v>7</v>
      </c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2:14" ht="15">
      <c r="B10">
        <v>8</v>
      </c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5">
      <c r="B11">
        <v>9</v>
      </c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</row>
    <row r="12" spans="2:14" ht="15">
      <c r="B12">
        <v>10</v>
      </c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</row>
    <row r="13" spans="2:14" ht="15">
      <c r="B13">
        <v>11</v>
      </c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</row>
    <row r="14" spans="2:14" ht="15.75" thickBot="1">
      <c r="B14">
        <v>12</v>
      </c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3:14" ht="15"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  <c r="M15">
        <v>11</v>
      </c>
      <c r="N15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2014-04-09T14:16:52Z</cp:lastPrinted>
  <dcterms:created xsi:type="dcterms:W3CDTF">2013-07-12T05:01:37Z</dcterms:created>
  <dcterms:modified xsi:type="dcterms:W3CDTF">2014-04-09T14:26:03Z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