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 defaultThemeVersion="124226"/>
  <bookViews>
    <workbookView xWindow="240" yWindow="315" windowWidth="15600" windowHeight="775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6" i="1" l="1"/>
  <c r="Q15" i="1"/>
  <c r="N11" i="1" l="1"/>
  <c r="Q12" i="1" l="1"/>
  <c r="Q11" i="1"/>
  <c r="R12" i="1" l="1"/>
  <c r="H12" i="1" s="1"/>
  <c r="J12" i="1" s="1"/>
  <c r="Q13" i="1"/>
  <c r="R11" i="1"/>
  <c r="H11" i="1" s="1"/>
  <c r="J11" i="1" s="1"/>
  <c r="R15" i="1"/>
  <c r="H15" i="1" s="1"/>
  <c r="J15" i="1" s="1"/>
  <c r="Q14" i="1"/>
  <c r="R14" i="1" s="1"/>
  <c r="H14" i="1" s="1"/>
  <c r="J14" i="1" s="1"/>
  <c r="R13" i="1"/>
  <c r="H13" i="1" s="1"/>
  <c r="J13" i="1" s="1"/>
  <c r="Q18" i="1"/>
  <c r="R18" i="1" s="1"/>
  <c r="H18" i="1" s="1"/>
  <c r="J18" i="1" s="1"/>
  <c r="Q17" i="1"/>
  <c r="R17" i="1" s="1"/>
  <c r="H17" i="1" s="1"/>
  <c r="J17" i="1" s="1"/>
  <c r="AB36" i="1"/>
  <c r="R16" i="1"/>
  <c r="H16" i="1" s="1"/>
  <c r="J16" i="1" s="1"/>
  <c r="R19" i="1"/>
  <c r="R20" i="1"/>
  <c r="R21" i="1"/>
  <c r="R22" i="1"/>
  <c r="R23" i="1"/>
  <c r="R24" i="1"/>
  <c r="R25" i="1"/>
  <c r="R26" i="1"/>
  <c r="R27" i="1"/>
  <c r="R28" i="1"/>
  <c r="I6" i="1"/>
  <c r="D7" i="1"/>
  <c r="J4" i="1"/>
  <c r="F8" i="1"/>
  <c r="J7" i="1"/>
  <c r="F7" i="1"/>
  <c r="F6" i="1"/>
  <c r="E5" i="1"/>
  <c r="D8" i="1"/>
  <c r="D6" i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J8" i="1"/>
  <c r="J29" i="1" l="1"/>
  <c r="J30" i="1" s="1"/>
  <c r="J31" i="1" s="1"/>
  <c r="J32" i="1" s="1"/>
  <c r="J33" i="1" s="1"/>
</calcChain>
</file>

<file path=xl/sharedStrings.xml><?xml version="1.0" encoding="utf-8"?>
<sst xmlns="http://schemas.openxmlformats.org/spreadsheetml/2006/main" count="848" uniqueCount="613">
  <si>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</si>
  <si>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</si>
  <si>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</si>
  <si>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</si>
  <si>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</si>
  <si>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</si>
  <si>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</si>
  <si>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</si>
  <si>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</si>
  <si>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</si>
  <si>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</si>
  <si>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</si>
  <si>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</si>
  <si>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</si>
  <si>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</si>
  <si>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</si>
  <si>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</si>
  <si>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</si>
  <si>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</si>
  <si>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</si>
  <si>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</si>
  <si>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</si>
  <si>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</si>
  <si>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</si>
  <si>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</si>
  <si>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</si>
  <si>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</si>
  <si>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</si>
  <si>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</si>
  <si>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</si>
  <si>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</si>
  <si>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</si>
  <si>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</si>
  <si>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</si>
  <si>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</si>
  <si>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</si>
  <si>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</si>
  <si>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</si>
  <si>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</si>
  <si>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</si>
  <si>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</si>
  <si>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</si>
  <si>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</si>
  <si>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</si>
  <si>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</si>
  <si>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</si>
  <si>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</si>
  <si>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</si>
  <si>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</si>
  <si>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</si>
  <si>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</si>
  <si>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</si>
  <si>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</si>
  <si>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</si>
  <si>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</si>
  <si>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</si>
  <si>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</si>
  <si>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</si>
  <si>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</si>
  <si>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</si>
  <si>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</si>
  <si>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</si>
  <si>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</si>
  <si>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</si>
  <si>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</si>
  <si>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</si>
  <si>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</si>
  <si>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</si>
  <si>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</si>
  <si>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</si>
  <si>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</si>
  <si>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</si>
  <si>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</si>
  <si>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</si>
  <si>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</si>
  <si>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</si>
  <si>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</si>
  <si>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</si>
  <si>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</si>
  <si>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</si>
  <si>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</si>
  <si>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</si>
  <si>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</si>
  <si>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</si>
  <si>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</si>
  <si>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</si>
  <si>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</si>
  <si>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</si>
  <si>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</si>
  <si>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</si>
  <si>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</si>
  <si>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</si>
  <si>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</si>
  <si>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</si>
  <si>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</si>
  <si>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</si>
  <si>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</si>
  <si>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</si>
  <si>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</si>
  <si>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</si>
  <si>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</si>
  <si>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</si>
  <si>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</si>
  <si>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</si>
  <si>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</si>
  <si>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</si>
  <si>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</si>
  <si>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</si>
  <si>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</si>
  <si>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</si>
  <si>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</si>
  <si>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</si>
  <si>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</si>
  <si>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</si>
  <si>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</si>
  <si>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</si>
  <si>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</si>
  <si>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</si>
  <si>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</si>
  <si>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</si>
  <si>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</si>
  <si>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</si>
  <si>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</si>
  <si>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</si>
  <si>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</si>
  <si>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</si>
  <si>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</si>
  <si>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</si>
  <si>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</si>
  <si>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</si>
  <si>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</si>
  <si>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</si>
  <si>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</si>
  <si>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</si>
  <si>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</si>
  <si>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</si>
  <si>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</si>
  <si>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</si>
  <si>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</si>
  <si>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</si>
  <si>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</si>
  <si>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</si>
  <si>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</si>
  <si>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</si>
  <si>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</si>
  <si>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</si>
  <si>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</si>
  <si>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</si>
  <si>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</si>
  <si>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</si>
  <si>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</si>
  <si>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</si>
  <si>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</si>
  <si>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</si>
  <si>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</si>
  <si>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</si>
  <si>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</si>
  <si>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</si>
  <si>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</si>
  <si>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</si>
  <si>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</si>
  <si>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</si>
  <si>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</si>
  <si>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</si>
  <si>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</si>
  <si>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</si>
  <si>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</si>
  <si>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</si>
  <si>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</si>
  <si>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</si>
  <si>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</si>
  <si>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</si>
  <si>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</si>
  <si>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</si>
  <si>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</si>
  <si>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</si>
  <si>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</si>
  <si>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</si>
  <si>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</si>
  <si>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</si>
  <si>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</si>
  <si>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</si>
  <si>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</si>
  <si>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</si>
  <si>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</si>
  <si>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</si>
  <si>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</si>
  <si>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</si>
  <si>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</si>
  <si>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</si>
  <si>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</si>
  <si>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</si>
  <si>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</si>
  <si>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</si>
  <si>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</si>
  <si>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</si>
  <si>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</si>
  <si>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</si>
  <si>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</si>
  <si>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</si>
  <si>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</si>
  <si>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</si>
  <si>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</si>
  <si>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</si>
  <si>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</si>
  <si>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</si>
  <si>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</si>
  <si>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</si>
  <si>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</si>
  <si>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</si>
  <si>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</si>
  <si>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</si>
  <si>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</si>
  <si>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</si>
  <si>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</si>
  <si>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</si>
  <si>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</si>
  <si>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</si>
  <si>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</si>
  <si>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</si>
  <si>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</si>
  <si>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</si>
  <si>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</si>
  <si>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</si>
  <si>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</si>
  <si>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</si>
  <si>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</si>
  <si>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</si>
  <si>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</si>
  <si>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</si>
  <si>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</si>
  <si>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</si>
  <si>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</si>
  <si>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</si>
  <si>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</si>
  <si>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</si>
  <si>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</si>
  <si>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</si>
  <si>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</si>
  <si>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</si>
  <si>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</si>
  <si>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</si>
  <si>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</si>
  <si>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</si>
  <si>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</si>
  <si>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</si>
  <si>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</si>
  <si>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</si>
  <si>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</si>
  <si>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</si>
  <si>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</si>
  <si>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</si>
  <si>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</si>
  <si>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</si>
  <si>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</si>
  <si>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</si>
  <si>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</si>
  <si>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</si>
  <si>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</si>
  <si>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</si>
  <si>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</si>
  <si>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</si>
  <si>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</si>
  <si>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</si>
  <si>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</si>
  <si>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</si>
  <si>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</si>
  <si>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</si>
  <si>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</si>
  <si>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</si>
  <si>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</si>
  <si>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</si>
  <si>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</si>
  <si>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</si>
  <si>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</si>
  <si>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</si>
  <si>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</si>
  <si>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</si>
  <si>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</si>
  <si>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</si>
  <si>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</si>
  <si>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</si>
  <si>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</si>
  <si>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</si>
  <si>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</si>
  <si>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</si>
  <si>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</si>
  <si>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</si>
  <si>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</si>
  <si>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</si>
  <si>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</si>
  <si>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</si>
  <si>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</si>
  <si>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</si>
  <si>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</si>
  <si>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</si>
  <si>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</si>
  <si>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</si>
  <si>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</si>
  <si>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</si>
  <si>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</si>
  <si>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</si>
  <si>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</si>
  <si>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</si>
  <si>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</si>
  <si>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</si>
  <si>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</si>
  <si>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</si>
  <si>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</si>
  <si>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</si>
  <si>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</si>
  <si>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</si>
  <si>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</si>
  <si>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</si>
  <si>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</si>
  <si>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</si>
  <si>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</si>
  <si>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</si>
  <si>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</si>
  <si>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</si>
  <si>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</si>
  <si>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</si>
  <si>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</si>
  <si>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</si>
  <si>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</si>
  <si>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</si>
  <si>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</si>
  <si>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</si>
  <si>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</si>
  <si>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</si>
  <si>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</si>
  <si>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</si>
  <si>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</si>
  <si>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</si>
  <si>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</si>
  <si>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</si>
  <si>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</si>
  <si>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</si>
  <si>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</si>
  <si>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</si>
  <si>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</si>
  <si>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</si>
  <si>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</si>
  <si>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</si>
  <si>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</si>
  <si>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</si>
  <si>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</si>
  <si>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</si>
  <si>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</si>
  <si>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</si>
  <si>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</si>
  <si>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</si>
  <si>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</si>
  <si>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</si>
  <si>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</si>
  <si>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</si>
  <si>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</si>
  <si>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</si>
  <si>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</si>
  <si>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</si>
  <si>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</si>
  <si>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</si>
  <si>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</si>
  <si>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</si>
  <si>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</si>
  <si>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</si>
  <si>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</si>
  <si>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</si>
  <si>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</si>
  <si>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</si>
  <si>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</si>
  <si>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</si>
  <si>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</si>
  <si>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</si>
  <si>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</si>
  <si>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</si>
  <si>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</si>
  <si>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</si>
  <si>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</si>
  <si>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</si>
  <si>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</si>
  <si>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</si>
  <si>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</si>
  <si>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</si>
  <si>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</si>
  <si>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</si>
  <si>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</si>
  <si>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</si>
  <si>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</si>
  <si>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</si>
  <si>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</si>
  <si>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</si>
  <si>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</si>
  <si>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</si>
  <si>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</si>
  <si>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</si>
  <si>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</si>
  <si>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</si>
  <si>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</si>
  <si>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</si>
  <si>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</si>
  <si>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</si>
  <si>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</si>
  <si>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</si>
  <si>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</si>
  <si>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</si>
  <si>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</si>
  <si>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</si>
  <si>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</si>
  <si>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</si>
  <si>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</si>
  <si>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</si>
  <si>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</si>
  <si>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</si>
  <si>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</si>
  <si>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</si>
  <si>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</si>
  <si>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</si>
  <si>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</si>
  <si>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</si>
  <si>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</si>
  <si>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</si>
  <si>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</si>
  <si>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</si>
  <si>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</si>
  <si>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</si>
  <si>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</si>
  <si>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</si>
  <si>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</si>
  <si>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</si>
  <si>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</si>
  <si>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</si>
  <si>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</si>
  <si>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</si>
  <si>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</si>
  <si>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</si>
  <si>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</si>
  <si>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</si>
  <si>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</si>
  <si>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</si>
  <si>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</si>
  <si>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</si>
  <si>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</si>
  <si>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</si>
  <si>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</si>
  <si>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</si>
  <si>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</si>
  <si>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</si>
  <si>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</si>
  <si>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</si>
  <si>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</si>
  <si>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</si>
  <si>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</si>
  <si>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</si>
  <si>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</si>
  <si>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</si>
  <si>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</si>
  <si>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</si>
  <si>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</si>
  <si>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</si>
  <si>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</si>
  <si>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</si>
  <si>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</si>
  <si>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</si>
  <si>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</si>
  <si>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</si>
  <si>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</si>
  <si>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</si>
  <si>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</si>
  <si>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</si>
  <si>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</si>
  <si>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</si>
  <si>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</si>
  <si>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</si>
  <si>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</si>
  <si>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</si>
  <si>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</si>
  <si>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</si>
  <si>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</si>
  <si>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</si>
  <si>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</si>
  <si>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</si>
  <si>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</si>
  <si>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</si>
  <si>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</si>
  <si>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</si>
  <si>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</si>
  <si>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</si>
  <si>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</si>
  <si>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</si>
  <si>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</si>
  <si>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</si>
  <si>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</si>
  <si>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</si>
  <si>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</si>
  <si>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</si>
  <si>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</si>
  <si>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</si>
  <si>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</si>
  <si>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</si>
  <si>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</si>
  <si>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</si>
  <si>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</si>
  <si>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</si>
  <si>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</si>
  <si>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</si>
  <si>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</si>
  <si>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</si>
  <si>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</si>
  <si>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</si>
  <si>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</si>
  <si>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</si>
  <si>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</si>
  <si>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</si>
  <si>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</si>
  <si>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</si>
  <si>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</si>
  <si>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</si>
  <si>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</si>
  <si>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</si>
  <si>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</si>
  <si>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</si>
  <si>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</si>
  <si>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</si>
  <si>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</si>
  <si>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</si>
  <si>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</si>
  <si>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</si>
  <si>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</si>
  <si>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</si>
  <si>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</si>
  <si>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</si>
  <si>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</si>
  <si>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</si>
  <si>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</si>
  <si>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</si>
  <si>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</si>
  <si>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</si>
  <si>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</si>
  <si>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</si>
  <si>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</si>
  <si>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</si>
  <si>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</si>
  <si>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</si>
  <si>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</si>
  <si>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</si>
  <si>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</si>
  <si>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</si>
  <si>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</si>
  <si>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</si>
  <si>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</si>
  <si>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</si>
  <si>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</si>
  <si>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</si>
  <si>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</si>
  <si>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</si>
  <si>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</si>
  <si>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</si>
  <si>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</si>
  <si>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</si>
  <si>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</si>
  <si>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</si>
  <si>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</si>
  <si>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</si>
  <si>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</si>
  <si>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</si>
  <si>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</si>
  <si>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</si>
  <si>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</si>
  <si>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</si>
  <si>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</si>
  <si>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</si>
  <si>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</si>
  <si>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</si>
  <si>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</si>
  <si>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</si>
  <si>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</si>
  <si>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</si>
  <si>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</si>
  <si>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</si>
  <si>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</si>
  <si>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</si>
  <si>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</si>
  <si>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</si>
  <si>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</si>
  <si>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</si>
  <si>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</si>
  <si>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</si>
  <si>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</si>
  <si>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</si>
  <si>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</si>
  <si>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</si>
  <si>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</si>
  <si>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</si>
  <si>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</si>
  <si>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hidro</t>
  </si>
  <si>
    <t xml:space="preserve"> 1/2x 70</t>
  </si>
  <si>
    <t>816x50</t>
  </si>
  <si>
    <t xml:space="preserve"> 916 x 45</t>
  </si>
  <si>
    <t xml:space="preserve"> 3/4 x 45</t>
  </si>
  <si>
    <t>adaptador maguera acople rapido especial CRO</t>
  </si>
  <si>
    <t>93.037.000-0</t>
  </si>
  <si>
    <t>MAESTRANZA JEMO S.A.</t>
  </si>
  <si>
    <t>MESTRANZA</t>
  </si>
  <si>
    <t>EDUARDO FREI MONTALVA 3525</t>
  </si>
  <si>
    <t>ERWIN GATICA</t>
  </si>
  <si>
    <t xml:space="preserve">adaptador maguera  1/2 x 3/8 he </t>
  </si>
  <si>
    <t xml:space="preserve">adaptador manguera 3/8 x 1/4  he </t>
  </si>
  <si>
    <t xml:space="preserve">adaptador manguera   3/8 x 3/8 hi </t>
  </si>
  <si>
    <t>O'rrin  2-108 mm</t>
  </si>
  <si>
    <t>O'rrin  2-012 mm</t>
  </si>
  <si>
    <t>hewwitt</t>
  </si>
  <si>
    <t>1535A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</si>
</sst>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;\-0;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18"/>
      <color rgb="FFFF990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14" fontId="7" fillId="0" borderId="3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26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6" fillId="2" borderId="8" xfId="0" applyFont="1" applyFill="1" applyBorder="1" applyProtection="1">
      <protection locked="0"/>
    </xf>
    <xf numFmtId="3" fontId="8" fillId="0" borderId="27" xfId="0" applyNumberFormat="1" applyFont="1" applyBorder="1" applyProtection="1"/>
    <xf numFmtId="0" fontId="0" fillId="0" borderId="0" xfId="0" applyAlignment="1">
      <alignment horizontal="right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6" xfId="1" applyFont="1" applyFill="1" applyBorder="1" applyAlignment="1" applyProtection="1">
      <alignment horizontal="left"/>
    </xf>
    <xf numFmtId="164" fontId="12" fillId="2" borderId="6" xfId="0" applyNumberFormat="1" applyFont="1" applyFill="1" applyBorder="1" applyAlignment="1" applyProtection="1">
      <alignment horizontal="left" vertical="center"/>
    </xf>
    <xf numFmtId="0" fontId="9" fillId="2" borderId="9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2" fillId="2" borderId="8" xfId="0" applyFont="1" applyFill="1" applyBorder="1" applyProtection="1">
      <protection locked="0"/>
    </xf>
    <xf numFmtId="164" fontId="12" fillId="2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6" xfId="0" applyFont="1" applyFill="1" applyBorder="1" applyProtection="1">
      <protection locked="0"/>
    </xf>
    <xf numFmtId="0" fontId="13" fillId="2" borderId="9" xfId="0" applyFont="1" applyFill="1" applyBorder="1" applyAlignment="1" applyProtection="1">
      <protection locked="0"/>
    </xf>
    <xf numFmtId="0" fontId="13" fillId="2" borderId="8" xfId="0" applyFont="1" applyFill="1" applyBorder="1" applyAlignment="1" applyProtection="1">
      <protection locked="0"/>
    </xf>
    <xf numFmtId="0" fontId="13" fillId="2" borderId="10" xfId="0" applyFont="1" applyFill="1" applyBorder="1" applyAlignment="1" applyProtection="1">
      <protection locked="0"/>
    </xf>
    <xf numFmtId="0" fontId="12" fillId="2" borderId="1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right" vertical="center"/>
      <protection locked="0"/>
    </xf>
    <xf numFmtId="0" fontId="9" fillId="2" borderId="14" xfId="0" applyFont="1" applyFill="1" applyBorder="1" applyAlignment="1" applyProtection="1">
      <alignment horizontal="right"/>
      <protection locked="0"/>
    </xf>
    <xf numFmtId="1" fontId="9" fillId="2" borderId="15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right"/>
      <protection locked="0"/>
    </xf>
    <xf numFmtId="9" fontId="9" fillId="2" borderId="17" xfId="0" applyNumberFormat="1" applyFont="1" applyFill="1" applyBorder="1" applyAlignment="1" applyProtection="1">
      <alignment horizontal="right" vertical="center"/>
      <protection locked="0"/>
    </xf>
    <xf numFmtId="9" fontId="9" fillId="2" borderId="0" xfId="0" applyNumberFormat="1" applyFont="1" applyFill="1" applyBorder="1" applyAlignment="1" applyProtection="1">
      <alignment horizontal="right" vertical="center"/>
      <protection locked="0"/>
    </xf>
    <xf numFmtId="9" fontId="9" fillId="2" borderId="7" xfId="0" applyNumberFormat="1" applyFont="1" applyFill="1" applyBorder="1" applyAlignment="1" applyProtection="1">
      <alignment horizontal="center" vertical="center"/>
      <protection locked="0"/>
    </xf>
    <xf numFmtId="1" fontId="9" fillId="2" borderId="18" xfId="0" applyNumberFormat="1" applyFont="1" applyFill="1" applyBorder="1" applyAlignment="1" applyProtection="1">
      <alignment horizontal="center"/>
    </xf>
    <xf numFmtId="0" fontId="9" fillId="2" borderId="6" xfId="0" applyFont="1" applyFill="1" applyBorder="1" applyProtection="1">
      <protection locked="0"/>
    </xf>
    <xf numFmtId="0" fontId="9" fillId="2" borderId="17" xfId="0" applyFont="1" applyFill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 applyProtection="1">
      <alignment horizontal="right"/>
      <protection locked="0"/>
    </xf>
    <xf numFmtId="0" fontId="9" fillId="2" borderId="10" xfId="0" applyFont="1" applyFill="1" applyBorder="1" applyProtection="1">
      <protection locked="0"/>
    </xf>
    <xf numFmtId="0" fontId="9" fillId="2" borderId="19" xfId="0" applyFont="1" applyFill="1" applyBorder="1" applyAlignment="1" applyProtection="1">
      <alignment horizontal="right" vertical="center"/>
      <protection locked="0"/>
    </xf>
    <xf numFmtId="0" fontId="9" fillId="2" borderId="8" xfId="0" applyFont="1" applyFill="1" applyBorder="1" applyAlignment="1" applyProtection="1">
      <alignment horizontal="right" vertical="center"/>
      <protection locked="0"/>
    </xf>
    <xf numFmtId="0" fontId="9" fillId="2" borderId="20" xfId="0" applyFont="1" applyFill="1" applyBorder="1" applyAlignment="1" applyProtection="1">
      <alignment horizontal="right"/>
      <protection locked="0"/>
    </xf>
    <xf numFmtId="1" fontId="9" fillId="2" borderId="21" xfId="0" applyNumberFormat="1" applyFont="1" applyFill="1" applyBorder="1" applyAlignment="1" applyProtection="1">
      <alignment horizontal="center"/>
    </xf>
    <xf numFmtId="165" fontId="14" fillId="0" borderId="4" xfId="1" applyNumberFormat="1" applyFont="1" applyFill="1" applyBorder="1" applyAlignment="1" applyProtection="1">
      <alignment horizontal="center" vertical="center"/>
      <protection locked="0"/>
    </xf>
    <xf numFmtId="166" fontId="9" fillId="2" borderId="11" xfId="0" applyNumberFormat="1" applyFont="1" applyFill="1" applyBorder="1" applyAlignment="1" applyProtection="1">
      <alignment horizontal="center"/>
    </xf>
    <xf numFmtId="166" fontId="9" fillId="2" borderId="11" xfId="0" applyNumberFormat="1" applyFont="1" applyFill="1" applyBorder="1" applyAlignment="1" applyProtection="1">
      <alignment horizontal="center"/>
      <protection locked="0"/>
    </xf>
    <xf numFmtId="166" fontId="9" fillId="2" borderId="3" xfId="0" applyNumberFormat="1" applyFont="1" applyFill="1" applyBorder="1" applyAlignment="1" applyProtection="1">
      <alignment horizontal="center"/>
    </xf>
    <xf numFmtId="166" fontId="9" fillId="2" borderId="16" xfId="0" applyNumberFormat="1" applyFont="1" applyFill="1" applyBorder="1" applyAlignment="1" applyProtection="1">
      <alignment horizontal="center"/>
    </xf>
    <xf numFmtId="166" fontId="9" fillId="2" borderId="16" xfId="0" applyNumberFormat="1" applyFont="1" applyFill="1" applyBorder="1" applyAlignment="1" applyProtection="1">
      <alignment horizontal="center"/>
      <protection locked="0"/>
    </xf>
    <xf numFmtId="166" fontId="9" fillId="2" borderId="6" xfId="0" applyNumberFormat="1" applyFont="1" applyFill="1" applyBorder="1" applyAlignment="1" applyProtection="1">
      <alignment horizontal="center"/>
    </xf>
    <xf numFmtId="166" fontId="9" fillId="2" borderId="22" xfId="0" applyNumberFormat="1" applyFont="1" applyFill="1" applyBorder="1" applyAlignment="1" applyProtection="1">
      <alignment horizontal="center"/>
    </xf>
    <xf numFmtId="166" fontId="9" fillId="2" borderId="22" xfId="0" applyNumberFormat="1" applyFont="1" applyFill="1" applyBorder="1" applyAlignment="1" applyProtection="1">
      <alignment horizontal="center"/>
      <protection locked="0"/>
    </xf>
    <xf numFmtId="166" fontId="9" fillId="2" borderId="1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Protection="1"/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6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166" fontId="16" fillId="2" borderId="6" xfId="0" applyNumberFormat="1" applyFont="1" applyFill="1" applyBorder="1" applyAlignment="1" applyProtection="1">
      <alignment horizontal="left"/>
    </xf>
    <xf numFmtId="166" fontId="16" fillId="2" borderId="3" xfId="0" applyNumberFormat="1" applyFont="1" applyFill="1" applyBorder="1" applyAlignment="1" applyProtection="1">
      <alignment horizontal="left"/>
    </xf>
    <xf numFmtId="0" fontId="17" fillId="2" borderId="6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4" fillId="0" borderId="0" xfId="1"/>
    <xf numFmtId="0" fontId="18" fillId="2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Protection="1">
      <protection locked="0"/>
    </xf>
    <xf numFmtId="9" fontId="2" fillId="3" borderId="0" xfId="3" applyFont="1" applyFill="1" applyProtection="1"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Protection="1">
      <protection locked="0"/>
    </xf>
    <xf numFmtId="0" fontId="17" fillId="2" borderId="16" xfId="0" applyFont="1" applyFill="1" applyBorder="1" applyProtection="1">
      <protection locked="0"/>
    </xf>
    <xf numFmtId="0" fontId="19" fillId="0" borderId="0" xfId="0" applyNumberFormat="1" applyFont="1" applyAlignment="1" applyProtection="1">
      <alignment horizontal="left"/>
      <protection locked="0"/>
    </xf>
    <xf numFmtId="0" fontId="9" fillId="2" borderId="5" xfId="0" applyNumberFormat="1" applyFont="1" applyFill="1" applyBorder="1" applyAlignment="1" applyProtection="1">
      <alignment horizontal="center"/>
      <protection locked="0"/>
    </xf>
    <xf numFmtId="0" fontId="17" fillId="2" borderId="5" xfId="0" applyNumberFormat="1" applyFont="1" applyFill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protection locked="0"/>
    </xf>
    <xf numFmtId="0" fontId="9" fillId="0" borderId="32" xfId="0" applyFont="1" applyBorder="1" applyAlignment="1" applyProtection="1"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protection locked="0"/>
    </xf>
    <xf numFmtId="0" fontId="16" fillId="0" borderId="6" xfId="0" applyFont="1" applyBorder="1" applyAlignment="1" applyProtection="1">
      <protection locked="0"/>
    </xf>
    <xf numFmtId="0" fontId="16" fillId="2" borderId="1" xfId="0" applyFont="1" applyFill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protection locked="0"/>
    </xf>
    <xf numFmtId="0" fontId="16" fillId="0" borderId="3" xfId="0" applyFont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166" fontId="12" fillId="2" borderId="0" xfId="0" applyNumberFormat="1" applyFont="1" applyFill="1" applyBorder="1" applyAlignment="1" applyProtection="1">
      <alignment horizontal="left"/>
    </xf>
    <xf numFmtId="166" fontId="12" fillId="2" borderId="6" xfId="0" applyNumberFormat="1" applyFont="1" applyFill="1" applyBorder="1" applyAlignment="1" applyProtection="1">
      <alignment horizontal="left"/>
    </xf>
    <xf numFmtId="166" fontId="16" fillId="2" borderId="0" xfId="0" applyNumberFormat="1" applyFont="1" applyFill="1" applyBorder="1" applyAlignment="1" applyProtection="1">
      <alignment horizontal="left"/>
    </xf>
    <xf numFmtId="166" fontId="10" fillId="2" borderId="0" xfId="0" applyNumberFormat="1" applyFont="1" applyFill="1" applyBorder="1" applyAlignment="1" applyProtection="1">
      <alignment horizontal="left"/>
    </xf>
  </cellXfs>
  <cellStyles count="4">
    <cellStyle name="Hipervínculo" xfId="1" builtinId="8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53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rojas@lucasdiesel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AB36"/>
  <sheetViews>
    <sheetView tabSelected="1" topLeftCell="A4" zoomScaleNormal="100" workbookViewId="0">
      <selection activeCell="C18" sqref="C18:E18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7" width="11.85546875" style="8" bestFit="1" customWidth="1"/>
    <col min="18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84" t="s">
        <v>612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37" t="s">
        <v>6</v>
      </c>
      <c r="C4" s="38"/>
      <c r="D4" s="98" t="s">
        <v>601</v>
      </c>
      <c r="E4" s="38" t="s">
        <v>12</v>
      </c>
      <c r="F4" s="39"/>
      <c r="G4" s="39"/>
      <c r="H4" s="40"/>
      <c r="I4" s="38" t="s">
        <v>9</v>
      </c>
      <c r="J4" s="102">
        <f>VLOOKUP(D4,CLIENTES,10,FALSE)</f>
        <v>0</v>
      </c>
      <c r="K4" s="20"/>
    </row>
    <row r="5" spans="2:18" x14ac:dyDescent="0.25">
      <c r="B5" s="41"/>
      <c r="C5" s="42"/>
      <c r="D5" s="43"/>
      <c r="E5" s="130" t="str">
        <f>VLOOKUP(D4,CLIENTES,4,FALSE)</f>
        <v>EDUARDO FREI MONTALVA 3525</v>
      </c>
      <c r="F5" s="130"/>
      <c r="G5" s="130"/>
      <c r="H5" s="130"/>
      <c r="I5" s="130"/>
      <c r="J5" s="131"/>
      <c r="K5" s="20"/>
    </row>
    <row r="6" spans="2:18" ht="17.25" customHeight="1" x14ac:dyDescent="0.25">
      <c r="B6" s="41" t="s">
        <v>27</v>
      </c>
      <c r="C6" s="42"/>
      <c r="D6" s="100" t="str">
        <f>VLOOKUP(D4,CLIENTES,2,FALSE)</f>
        <v>MAESTRANZA JEMO S.A.</v>
      </c>
      <c r="E6" s="42" t="s">
        <v>7</v>
      </c>
      <c r="F6" s="132">
        <f>VLOOKUP(D4,CLIENTES,5,FALSE)</f>
        <v>0</v>
      </c>
      <c r="G6" s="132"/>
      <c r="H6" s="132"/>
      <c r="I6" s="94">
        <f>VLOOKUP(D4,CLIENTES,11,FALSE)</f>
        <v>0</v>
      </c>
      <c r="J6" s="44"/>
    </row>
    <row r="7" spans="2:18" x14ac:dyDescent="0.25">
      <c r="B7" s="41" t="s">
        <v>25</v>
      </c>
      <c r="C7" s="42"/>
      <c r="D7" s="99" t="str">
        <f>VLOOKUP(D4,CLIENTES,3,FALSE)</f>
        <v>MESTRANZA</v>
      </c>
      <c r="E7" s="42" t="s">
        <v>8</v>
      </c>
      <c r="F7" s="132" t="str">
        <f>VLOOKUP(D4,CLIENTES,6,FALSE)</f>
        <v>CONCHALI</v>
      </c>
      <c r="G7" s="132"/>
      <c r="H7" s="132"/>
      <c r="I7" s="42" t="s">
        <v>26</v>
      </c>
      <c r="J7" s="101" t="str">
        <f>VLOOKUP(D4,CLIENTES,8,FALSE)</f>
        <v>ERWIN GATICA</v>
      </c>
    </row>
    <row r="8" spans="2:18" ht="15.75" thickBot="1" x14ac:dyDescent="0.3">
      <c r="B8" s="128" t="s">
        <v>28</v>
      </c>
      <c r="C8" s="129"/>
      <c r="D8" s="99">
        <f>VLOOKUP(D4,CLIENTES,7,FALSE)</f>
        <v>0</v>
      </c>
      <c r="E8" s="42" t="s">
        <v>11</v>
      </c>
      <c r="F8" s="133">
        <f>VLOOKUP(D4,CLIENTES,12,FALSE)</f>
        <v>0</v>
      </c>
      <c r="G8" s="133"/>
      <c r="H8" s="133"/>
      <c r="I8" s="42" t="s">
        <v>14</v>
      </c>
      <c r="J8" s="45">
        <f ca="1">TODAY()</f>
        <v>41730</v>
      </c>
      <c r="K8" s="20"/>
      <c r="L8" s="20"/>
    </row>
    <row r="9" spans="2:18" ht="16.5" thickTop="1" thickBot="1" x14ac:dyDescent="0.3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50" t="s">
        <v>1</v>
      </c>
      <c r="C10" s="116" t="s">
        <v>24</v>
      </c>
      <c r="D10" s="117"/>
      <c r="E10" s="118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611</v>
      </c>
      <c r="N10" s="25" t="s">
        <v>595</v>
      </c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95">
        <v>1</v>
      </c>
      <c r="C11" s="119" t="s">
        <v>600</v>
      </c>
      <c r="D11" s="120"/>
      <c r="E11" s="121"/>
      <c r="F11" s="104">
        <v>10</v>
      </c>
      <c r="G11" s="111" t="s">
        <v>23</v>
      </c>
      <c r="H11" s="85">
        <f>VLOOKUP(B11,COTIZADO,8,FALSE)</f>
        <v>3383</v>
      </c>
      <c r="I11" s="86"/>
      <c r="J11" s="87">
        <f t="shared" ref="J11:J28" si="0">F11*H11*(1-I11/100)</f>
        <v>33830</v>
      </c>
      <c r="K11" s="28">
        <v>1</v>
      </c>
      <c r="L11" s="29" t="s">
        <v>596</v>
      </c>
      <c r="M11" s="29"/>
      <c r="N11" s="29">
        <f>400+2983</f>
        <v>3383</v>
      </c>
      <c r="O11" s="29"/>
      <c r="P11" s="30">
        <v>1</v>
      </c>
      <c r="Q11" s="31">
        <f>N11</f>
        <v>3383</v>
      </c>
      <c r="R11" s="35">
        <f>Q11*P11</f>
        <v>3383</v>
      </c>
    </row>
    <row r="12" spans="2:18" x14ac:dyDescent="0.25">
      <c r="B12" s="114">
        <v>2</v>
      </c>
      <c r="C12" s="119" t="s">
        <v>606</v>
      </c>
      <c r="D12" s="120"/>
      <c r="E12" s="121"/>
      <c r="F12" s="103">
        <v>10</v>
      </c>
      <c r="G12" s="112" t="s">
        <v>23</v>
      </c>
      <c r="H12" s="88">
        <f t="shared" ref="H12:H28" si="1">VLOOKUP(B12,COTIZADO,8,FALSE)</f>
        <v>2472</v>
      </c>
      <c r="I12" s="89">
        <v>0</v>
      </c>
      <c r="J12" s="90">
        <f t="shared" si="0"/>
        <v>24720</v>
      </c>
      <c r="K12" s="28">
        <v>2</v>
      </c>
      <c r="L12" s="29" t="s">
        <v>597</v>
      </c>
      <c r="M12" s="29"/>
      <c r="N12" s="29">
        <v>2472</v>
      </c>
      <c r="O12" s="29"/>
      <c r="P12" s="30">
        <v>1</v>
      </c>
      <c r="Q12" s="31">
        <f>N12</f>
        <v>2472</v>
      </c>
      <c r="R12" s="35">
        <f t="shared" ref="R12:R28" si="2">Q12*P12</f>
        <v>2472</v>
      </c>
    </row>
    <row r="13" spans="2:18" x14ac:dyDescent="0.25">
      <c r="B13" s="115">
        <v>3</v>
      </c>
      <c r="C13" s="119" t="s">
        <v>607</v>
      </c>
      <c r="D13" s="120"/>
      <c r="E13" s="121"/>
      <c r="F13" s="103">
        <v>10</v>
      </c>
      <c r="G13" s="112" t="s">
        <v>23</v>
      </c>
      <c r="H13" s="88">
        <f t="shared" si="1"/>
        <v>1521</v>
      </c>
      <c r="I13" s="89"/>
      <c r="J13" s="90">
        <f t="shared" si="0"/>
        <v>15210</v>
      </c>
      <c r="K13" s="28">
        <v>3</v>
      </c>
      <c r="L13" s="29" t="s">
        <v>598</v>
      </c>
      <c r="M13" s="29"/>
      <c r="N13" s="29">
        <v>1521</v>
      </c>
      <c r="O13" s="29"/>
      <c r="P13" s="30">
        <v>1</v>
      </c>
      <c r="Q13" s="31">
        <f t="shared" ref="Q13:Q16" si="3">N13</f>
        <v>1521</v>
      </c>
      <c r="R13" s="35">
        <f t="shared" si="2"/>
        <v>1521</v>
      </c>
    </row>
    <row r="14" spans="2:18" x14ac:dyDescent="0.25">
      <c r="B14" s="115">
        <v>4</v>
      </c>
      <c r="C14" s="119" t="s">
        <v>608</v>
      </c>
      <c r="D14" s="120"/>
      <c r="E14" s="121"/>
      <c r="F14" s="103">
        <v>10</v>
      </c>
      <c r="G14" s="112" t="s">
        <v>23</v>
      </c>
      <c r="H14" s="88">
        <f t="shared" si="1"/>
        <v>1710</v>
      </c>
      <c r="I14" s="89">
        <v>0</v>
      </c>
      <c r="J14" s="90">
        <f t="shared" si="0"/>
        <v>17100</v>
      </c>
      <c r="K14" s="28">
        <v>4</v>
      </c>
      <c r="L14" s="29" t="s">
        <v>599</v>
      </c>
      <c r="M14" s="29"/>
      <c r="N14" s="29">
        <v>1710</v>
      </c>
      <c r="O14" s="29"/>
      <c r="P14" s="30">
        <v>1</v>
      </c>
      <c r="Q14" s="31">
        <f t="shared" si="3"/>
        <v>1710</v>
      </c>
      <c r="R14" s="35">
        <f t="shared" si="2"/>
        <v>1710</v>
      </c>
    </row>
    <row r="15" spans="2:18" x14ac:dyDescent="0.25">
      <c r="B15" s="114">
        <v>5</v>
      </c>
      <c r="C15" s="119" t="s">
        <v>609</v>
      </c>
      <c r="D15" s="120"/>
      <c r="E15" s="121"/>
      <c r="F15" s="103">
        <v>10</v>
      </c>
      <c r="G15" s="112" t="s">
        <v>23</v>
      </c>
      <c r="H15" s="88">
        <f t="shared" si="1"/>
        <v>168</v>
      </c>
      <c r="I15" s="89">
        <v>0</v>
      </c>
      <c r="J15" s="90">
        <f t="shared" si="0"/>
        <v>1680</v>
      </c>
      <c r="K15" s="113">
        <v>5</v>
      </c>
      <c r="L15" s="29"/>
      <c r="M15" s="29">
        <v>105</v>
      </c>
      <c r="N15" s="29"/>
      <c r="O15" s="29"/>
      <c r="P15" s="30">
        <v>1.6</v>
      </c>
      <c r="Q15" s="31">
        <f>M15</f>
        <v>105</v>
      </c>
      <c r="R15" s="35">
        <f t="shared" si="2"/>
        <v>168</v>
      </c>
    </row>
    <row r="16" spans="2:18" x14ac:dyDescent="0.25">
      <c r="B16" s="114">
        <v>6</v>
      </c>
      <c r="C16" s="119" t="s">
        <v>610</v>
      </c>
      <c r="D16" s="120"/>
      <c r="E16" s="121"/>
      <c r="F16" s="110">
        <v>10</v>
      </c>
      <c r="G16" s="112" t="s">
        <v>23</v>
      </c>
      <c r="H16" s="88">
        <f t="shared" si="1"/>
        <v>76.800000000000011</v>
      </c>
      <c r="I16" s="89">
        <v>0</v>
      </c>
      <c r="J16" s="90">
        <f t="shared" si="0"/>
        <v>768.00000000000011</v>
      </c>
      <c r="K16" s="113">
        <v>6</v>
      </c>
      <c r="L16" s="29"/>
      <c r="M16" s="29">
        <v>48</v>
      </c>
      <c r="N16" s="29"/>
      <c r="O16" s="29"/>
      <c r="P16" s="30">
        <v>1.6</v>
      </c>
      <c r="Q16" s="31">
        <f>M16</f>
        <v>48</v>
      </c>
      <c r="R16" s="35">
        <f t="shared" si="2"/>
        <v>76.800000000000011</v>
      </c>
    </row>
    <row r="17" spans="2:23" x14ac:dyDescent="0.25">
      <c r="B17" s="106">
        <v>7</v>
      </c>
      <c r="C17" s="119"/>
      <c r="D17" s="120"/>
      <c r="E17" s="121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23" x14ac:dyDescent="0.25">
      <c r="B18" s="106">
        <v>8</v>
      </c>
      <c r="C18" s="119"/>
      <c r="D18" s="120"/>
      <c r="E18" s="121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23" x14ac:dyDescent="0.25">
      <c r="B19" s="106">
        <v>9</v>
      </c>
      <c r="C19" s="125"/>
      <c r="D19" s="126"/>
      <c r="E19" s="127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23" x14ac:dyDescent="0.25">
      <c r="B20" s="106">
        <v>10</v>
      </c>
      <c r="C20" s="125"/>
      <c r="D20" s="126"/>
      <c r="E20" s="127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23" x14ac:dyDescent="0.25">
      <c r="B21" s="106">
        <v>11</v>
      </c>
      <c r="C21" s="125"/>
      <c r="D21" s="126"/>
      <c r="E21" s="127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23" x14ac:dyDescent="0.25">
      <c r="B22" s="106">
        <v>12</v>
      </c>
      <c r="C22" s="125"/>
      <c r="D22" s="126"/>
      <c r="E22" s="127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23" x14ac:dyDescent="0.25">
      <c r="B23" s="106">
        <v>13</v>
      </c>
      <c r="C23" s="125"/>
      <c r="D23" s="126"/>
      <c r="E23" s="127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23" x14ac:dyDescent="0.25">
      <c r="B24" s="106">
        <v>14</v>
      </c>
      <c r="C24" s="125"/>
      <c r="D24" s="126"/>
      <c r="E24" s="127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23" x14ac:dyDescent="0.2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23" x14ac:dyDescent="0.2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23" x14ac:dyDescent="0.2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23" ht="15.75" thickBot="1" x14ac:dyDescent="0.3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23" x14ac:dyDescent="0.2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93308</v>
      </c>
      <c r="R29" s="108"/>
    </row>
    <row r="30" spans="2:23" ht="15.75" thickBot="1" x14ac:dyDescent="0.3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x14ac:dyDescent="0.2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93308</v>
      </c>
      <c r="M31" s="122"/>
      <c r="N31" s="123"/>
      <c r="O31" s="124"/>
      <c r="P31" s="29"/>
      <c r="Q31" s="29"/>
      <c r="W31" s="109"/>
    </row>
    <row r="32" spans="2:23" x14ac:dyDescent="0.2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17728.52</v>
      </c>
      <c r="M32" s="119"/>
      <c r="N32" s="120"/>
      <c r="O32" s="121"/>
      <c r="P32" s="29"/>
      <c r="Q32" s="29"/>
      <c r="W32" s="109"/>
    </row>
    <row r="33" spans="2:28" ht="15.75" thickBot="1" x14ac:dyDescent="0.3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111036.52</v>
      </c>
      <c r="M33" s="119"/>
      <c r="N33" s="120"/>
      <c r="O33" s="121"/>
      <c r="P33" s="29"/>
      <c r="Q33" s="29"/>
      <c r="W33" s="109"/>
    </row>
    <row r="34" spans="2:28" x14ac:dyDescent="0.25">
      <c r="M34" s="119"/>
      <c r="N34" s="120"/>
      <c r="O34" s="121"/>
      <c r="P34" s="29"/>
      <c r="Q34" s="29"/>
      <c r="W34" s="109"/>
    </row>
    <row r="36" spans="2:28" x14ac:dyDescent="0.25">
      <c r="AB36" s="8">
        <f>+Y35+Z35+AA35+AB35</f>
        <v>0</v>
      </c>
    </row>
  </sheetData>
  <sheetProtection sheet="1" objects="1" scenarios="1"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4">
    <mergeCell ref="B8:C8"/>
    <mergeCell ref="E5:J5"/>
    <mergeCell ref="F6:H6"/>
    <mergeCell ref="F7:H7"/>
    <mergeCell ref="F8:H8"/>
    <mergeCell ref="M31:O31"/>
    <mergeCell ref="M32:O3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  <mergeCell ref="C10:E10"/>
    <mergeCell ref="C11:E11"/>
    <mergeCell ref="C13:E13"/>
    <mergeCell ref="C14:E14"/>
    <mergeCell ref="C15:E15"/>
    <mergeCell ref="C12:E12"/>
  </mergeCells>
  <pageMargins left="0.25" right="0.25" top="0.75" bottom="0.75" header="0.3" footer="0.3"/>
  <pageSetup paperSize="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104" activePane="bottomLeft" state="frozen"/>
      <selection activeCell="B1" sqref="B1"/>
      <selection pane="bottomLeft" activeCell="B110" sqref="B110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3" x14ac:dyDescent="0.2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3" x14ac:dyDescent="0.2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3" x14ac:dyDescent="0.2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spans="1:13" x14ac:dyDescent="0.25">
      <c r="A110">
        <v>109</v>
      </c>
      <c r="B110" s="36" t="s">
        <v>601</v>
      </c>
      <c r="C110" t="s">
        <v>602</v>
      </c>
      <c r="D110" t="s">
        <v>603</v>
      </c>
      <c r="E110" t="s">
        <v>604</v>
      </c>
      <c r="G110" t="s">
        <v>121</v>
      </c>
      <c r="I110" t="s">
        <v>605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hyperlinks>
    <hyperlink ref="L10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 1</cp:lastModifiedBy>
  <cp:lastPrinted>2014-03-21T16:38:11Z</cp:lastPrinted>
  <dcterms:created xsi:type="dcterms:W3CDTF">2013-07-12T05:01:37Z</dcterms:created>
  <dcterms:modified xsi:type="dcterms:W3CDTF">2014-04-01T15:58:54Z</dcterms:modified>
</cp:coreProperties>
</file>