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Q16" i="1" l="1"/>
  <c r="R12" i="1" l="1"/>
  <c r="H12" i="1" s="1"/>
  <c r="J12" i="1" s="1"/>
  <c r="Q13" i="1"/>
  <c r="R11" i="1"/>
  <c r="H11" i="1" s="1"/>
  <c r="J11" i="1" s="1"/>
  <c r="Q15" i="1"/>
  <c r="R15" i="1" s="1"/>
  <c r="H15" i="1" s="1"/>
  <c r="J15" i="1" s="1"/>
  <c r="Q14" i="1"/>
  <c r="R14" i="1" s="1"/>
  <c r="H14" i="1" s="1"/>
  <c r="J14" i="1" s="1"/>
  <c r="R13" i="1"/>
  <c r="H13" i="1" s="1"/>
  <c r="J13" i="1" s="1"/>
  <c r="Q18" i="1"/>
  <c r="R18" i="1" s="1"/>
  <c r="H18" i="1" s="1"/>
  <c r="J18" i="1" s="1"/>
  <c r="Q17" i="1"/>
  <c r="R17" i="1" s="1"/>
  <c r="H17" i="1" s="1"/>
  <c r="J17" i="1" s="1"/>
  <c r="AB36" i="1"/>
  <c r="R16" i="1"/>
  <c r="H16" i="1" s="1"/>
  <c r="J16" i="1" s="1"/>
  <c r="R19" i="1"/>
  <c r="R20" i="1"/>
  <c r="R21" i="1"/>
  <c r="R22" i="1"/>
  <c r="R23" i="1"/>
  <c r="R24" i="1"/>
  <c r="R25" i="1"/>
  <c r="R26" i="1"/>
  <c r="R27" i="1"/>
  <c r="R28" i="1"/>
  <c r="I6" i="1"/>
  <c r="D7" i="1"/>
  <c r="J4" i="1"/>
  <c r="F8" i="1"/>
  <c r="J7" i="1"/>
  <c r="F7" i="1"/>
  <c r="F6" i="1"/>
  <c r="E5" i="1"/>
  <c r="D8" i="1"/>
  <c r="D6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J8" i="1"/>
  <c r="J29" i="1" l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<sst xmlns="http://schemas.openxmlformats.org/spreadsheetml/2006/main" count="828" uniqueCount="599">
  <si>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</si>
  <si>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</si>
  <si>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</si>
  <si>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</si>
  <si>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</si>
  <si>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</si>
  <si>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</si>
  <si>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</si>
  <si>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</si>
  <si>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</si>
  <si>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</si>
  <si>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</si>
  <si>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</si>
  <si>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</si>
  <si>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</si>
  <si>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</si>
  <si>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</si>
  <si>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</si>
  <si>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</si>
  <si>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</si>
  <si>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</si>
  <si>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</si>
  <si>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</si>
  <si>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</si>
  <si>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</si>
  <si>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</si>
  <si>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</si>
  <si>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</si>
  <si>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</si>
  <si>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</si>
  <si>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</si>
  <si>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</si>
  <si>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</si>
  <si>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</si>
  <si>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</si>
  <si>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</si>
  <si>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</si>
  <si>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</si>
  <si>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</si>
  <si>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</si>
  <si>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</si>
  <si>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</si>
  <si>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</si>
  <si>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</si>
  <si>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</si>
  <si>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</si>
  <si>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</si>
  <si>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</si>
  <si>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</si>
  <si>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</si>
  <si>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</si>
  <si>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</si>
  <si>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</si>
  <si>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</si>
  <si>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</si>
  <si>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</si>
  <si>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</si>
  <si>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</si>
  <si>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</si>
  <si>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</si>
  <si>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</si>
  <si>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</si>
  <si>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</si>
  <si>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</si>
  <si>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</si>
  <si>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</si>
  <si>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</si>
  <si>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</si>
  <si>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</si>
  <si>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</si>
  <si>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</si>
  <si>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</si>
  <si>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</si>
  <si>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</si>
  <si>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</si>
  <si>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</si>
  <si>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</si>
  <si>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</si>
  <si>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</si>
  <si>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</si>
  <si>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</si>
  <si>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</si>
  <si>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</si>
  <si>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</si>
  <si>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</si>
  <si>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</si>
  <si>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</si>
  <si>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</si>
  <si>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</si>
  <si>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</si>
  <si>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</si>
  <si>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</si>
  <si>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</si>
  <si>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</si>
  <si>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</si>
  <si>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</si>
  <si>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</si>
  <si>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</si>
  <si>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</si>
  <si>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</si>
  <si>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</si>
  <si>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</si>
  <si>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</si>
  <si>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</si>
  <si>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</si>
  <si>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</si>
  <si>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</si>
  <si>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</si>
  <si>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</si>
  <si>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</si>
  <si>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</si>
  <si>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</si>
  <si>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</si>
  <si>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</si>
  <si>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</si>
  <si>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</si>
  <si>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</si>
  <si>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</si>
  <si>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</si>
  <si>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</si>
  <si>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</si>
  <si>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</si>
  <si>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</si>
  <si>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</si>
  <si>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</si>
  <si>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</si>
  <si>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</si>
  <si>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</si>
  <si>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</si>
  <si>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</si>
  <si>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</si>
  <si>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</si>
  <si>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</si>
  <si>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</si>
  <si>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</si>
  <si>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</si>
  <si>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</si>
  <si>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</si>
  <si>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</si>
  <si>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</si>
  <si>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</si>
  <si>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</si>
  <si>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</si>
  <si>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</si>
  <si>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</si>
  <si>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</si>
  <si>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</si>
  <si>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</si>
  <si>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</si>
  <si>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</si>
  <si>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</si>
  <si>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</si>
  <si>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</si>
  <si>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</si>
  <si>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</si>
  <si>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</si>
  <si>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</si>
  <si>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</si>
  <si>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</si>
  <si>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</si>
  <si>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</si>
  <si>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</si>
  <si>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</si>
  <si>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</si>
  <si>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</si>
  <si>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</si>
  <si>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</si>
  <si>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</si>
  <si>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</si>
  <si>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</si>
  <si>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</si>
  <si>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</si>
  <si>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</si>
  <si>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</si>
  <si>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</si>
  <si>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</si>
  <si>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</si>
  <si>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</si>
  <si>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</si>
  <si>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</si>
  <si>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</si>
  <si>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</si>
  <si>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</si>
  <si>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</si>
  <si>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</si>
  <si>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</si>
  <si>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</si>
  <si>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</si>
  <si>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</si>
  <si>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</si>
  <si>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</si>
  <si>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</si>
  <si>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</si>
  <si>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</si>
  <si>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</si>
  <si>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</si>
  <si>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</si>
  <si>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</si>
  <si>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</si>
  <si>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</si>
  <si>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</si>
  <si>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</si>
  <si>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</si>
  <si>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</si>
  <si>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</si>
  <si>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</si>
  <si>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</si>
  <si>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</si>
  <si>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</si>
  <si>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</si>
  <si>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</si>
  <si>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</si>
  <si>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</si>
  <si>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</si>
  <si>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</si>
  <si>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</si>
  <si>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</si>
  <si>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</si>
  <si>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</si>
  <si>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</si>
  <si>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</si>
  <si>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</si>
  <si>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</si>
  <si>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</si>
  <si>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</si>
  <si>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</si>
  <si>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</si>
  <si>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</si>
  <si>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</si>
  <si>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</si>
  <si>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</si>
  <si>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</si>
  <si>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</si>
  <si>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</si>
  <si>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</si>
  <si>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</si>
  <si>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</si>
  <si>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</si>
  <si>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</si>
  <si>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</si>
  <si>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</si>
  <si>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</si>
  <si>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</si>
  <si>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</si>
  <si>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</si>
  <si>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</si>
  <si>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</si>
  <si>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</si>
  <si>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</si>
  <si>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</si>
  <si>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</si>
  <si>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</si>
  <si>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</si>
  <si>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</si>
  <si>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</si>
  <si>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</si>
  <si>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</si>
  <si>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</si>
  <si>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</si>
  <si>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</si>
  <si>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</si>
  <si>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</si>
  <si>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</si>
  <si>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</si>
  <si>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</si>
  <si>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</si>
  <si>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</si>
  <si>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</si>
  <si>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</si>
  <si>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</si>
  <si>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</si>
  <si>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</si>
  <si>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</si>
  <si>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</si>
  <si>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</si>
  <si>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</si>
  <si>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</si>
  <si>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</si>
  <si>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</si>
  <si>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</si>
  <si>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</si>
  <si>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</si>
  <si>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</si>
  <si>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</si>
  <si>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</si>
  <si>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</si>
  <si>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</si>
  <si>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</si>
  <si>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</si>
  <si>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</si>
  <si>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</si>
  <si>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</si>
  <si>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</si>
  <si>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</si>
  <si>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</si>
  <si>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</si>
  <si>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</si>
  <si>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</si>
  <si>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</si>
  <si>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</si>
  <si>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</si>
  <si>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</si>
  <si>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</si>
  <si>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</si>
  <si>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</si>
  <si>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</si>
  <si>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</si>
  <si>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</si>
  <si>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</si>
  <si>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</si>
  <si>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</si>
  <si>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</si>
  <si>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</si>
  <si>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</si>
  <si>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</si>
  <si>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</si>
  <si>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</si>
  <si>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</si>
  <si>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</si>
  <si>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</si>
  <si>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</si>
  <si>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</si>
  <si>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</si>
  <si>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</si>
  <si>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</si>
  <si>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</si>
  <si>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</si>
  <si>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</si>
  <si>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</si>
  <si>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</si>
  <si>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</si>
  <si>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</si>
  <si>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</si>
  <si>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</si>
  <si>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</si>
  <si>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</si>
  <si>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</si>
  <si>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</si>
  <si>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</si>
  <si>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</si>
  <si>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</si>
  <si>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</si>
  <si>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</si>
  <si>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</si>
  <si>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</si>
  <si>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</si>
  <si>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</si>
  <si>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</si>
  <si>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</si>
  <si>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</si>
  <si>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</si>
  <si>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</si>
  <si>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</si>
  <si>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</si>
  <si>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</si>
  <si>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</si>
  <si>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</si>
  <si>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</si>
  <si>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</si>
  <si>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</si>
  <si>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</si>
  <si>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</si>
  <si>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</si>
  <si>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</si>
  <si>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</si>
  <si>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</si>
  <si>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</si>
  <si>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</si>
  <si>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</si>
  <si>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</si>
  <si>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</si>
  <si>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</si>
  <si>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</si>
  <si>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</si>
  <si>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</si>
  <si>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</si>
  <si>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</si>
  <si>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</si>
  <si>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</si>
  <si>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</si>
  <si>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</si>
  <si>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</si>
  <si>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</si>
  <si>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</si>
  <si>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</si>
  <si>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</si>
  <si>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</si>
  <si>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</si>
  <si>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</si>
  <si>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</si>
  <si>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</si>
  <si>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</si>
  <si>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</si>
  <si>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</si>
  <si>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</si>
  <si>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</si>
  <si>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</si>
  <si>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</si>
  <si>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</si>
  <si>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</si>
  <si>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</si>
  <si>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</si>
  <si>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</si>
  <si>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</si>
  <si>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</si>
  <si>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</si>
  <si>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</si>
  <si>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</si>
  <si>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</si>
  <si>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</si>
  <si>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</si>
  <si>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</si>
  <si>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</si>
  <si>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</si>
  <si>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</si>
  <si>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</si>
  <si>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</si>
  <si>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</si>
  <si>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</si>
  <si>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</si>
  <si>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</si>
  <si>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</si>
  <si>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</si>
  <si>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</si>
  <si>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</si>
  <si>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</si>
  <si>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</si>
  <si>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</si>
  <si>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</si>
  <si>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</si>
  <si>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</si>
  <si>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</si>
  <si>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</si>
  <si>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</si>
  <si>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</si>
  <si>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</si>
  <si>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</si>
  <si>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</si>
  <si>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</si>
  <si>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</si>
  <si>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</si>
  <si>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</si>
  <si>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</si>
  <si>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</si>
  <si>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</si>
  <si>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</si>
  <si>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</si>
  <si>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</si>
  <si>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</si>
  <si>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</si>
  <si>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</si>
  <si>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</si>
  <si>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</si>
  <si>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</si>
  <si>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</si>
  <si>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</si>
  <si>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</si>
  <si>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</si>
  <si>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</si>
  <si>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</si>
  <si>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</si>
  <si>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</si>
  <si>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</si>
  <si>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</si>
  <si>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</si>
  <si>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</si>
  <si>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</si>
  <si>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</si>
  <si>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</si>
  <si>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</si>
  <si>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</si>
  <si>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</si>
  <si>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</si>
  <si>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</si>
  <si>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</si>
  <si>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</si>
  <si>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</si>
  <si>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</si>
  <si>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</si>
  <si>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</si>
  <si>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</si>
  <si>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</si>
  <si>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</si>
  <si>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</si>
  <si>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</si>
  <si>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</si>
  <si>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</si>
  <si>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</si>
  <si>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</si>
  <si>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</si>
  <si>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</si>
  <si>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</si>
  <si>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</si>
  <si>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</si>
  <si>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</si>
  <si>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</si>
  <si>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</si>
  <si>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</si>
  <si>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</si>
  <si>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</si>
  <si>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</si>
  <si>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</si>
  <si>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</si>
  <si>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</si>
  <si>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</si>
  <si>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</si>
  <si>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</si>
  <si>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</si>
  <si>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</si>
  <si>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</si>
  <si>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</si>
  <si>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</si>
  <si>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</si>
  <si>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</si>
  <si>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</si>
  <si>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</si>
  <si>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</si>
  <si>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</si>
  <si>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</si>
  <si>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</si>
  <si>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</si>
  <si>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</si>
  <si>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</si>
  <si>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</si>
  <si>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</si>
  <si>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</si>
  <si>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</si>
  <si>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</si>
  <si>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</si>
  <si>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</si>
  <si>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</si>
  <si>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</si>
  <si>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</si>
  <si>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</si>
  <si>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</si>
  <si>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</si>
  <si>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</si>
  <si>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</si>
  <si>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</si>
  <si>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</si>
  <si>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</si>
  <si>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</si>
  <si>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</si>
  <si>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</si>
  <si>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</si>
  <si>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</si>
  <si>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</si>
  <si>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</si>
  <si>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</si>
  <si>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</si>
  <si>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</si>
  <si>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</si>
  <si>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</si>
  <si>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</si>
  <si>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</si>
  <si>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</si>
  <si>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</si>
  <si>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</si>
  <si>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</si>
  <si>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</si>
  <si>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</si>
  <si>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</si>
  <si>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</si>
  <si>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</si>
  <si>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</si>
  <si>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</si>
  <si>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</si>
  <si>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</si>
  <si>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</si>
  <si>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</si>
  <si>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</si>
  <si>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</si>
  <si>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</si>
  <si>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</si>
  <si>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</si>
  <si>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</si>
  <si>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</si>
  <si>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</si>
  <si>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</si>
  <si>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</si>
  <si>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</si>
  <si>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</si>
  <si>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</si>
  <si>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</si>
  <si>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</si>
  <si>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</si>
  <si>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</si>
  <si>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</si>
  <si>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</si>
  <si>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</si>
  <si>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</si>
  <si>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</si>
  <si>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</si>
  <si>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</si>
  <si>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</si>
  <si>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TEFLON EN BARRA 60MM</t>
  </si>
  <si>
    <t>MTS</t>
  </si>
  <si>
    <t>TEFLON EN BARRA 35MM</t>
  </si>
  <si>
    <t>JOMAR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</si>
</sst>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9" fillId="2" borderId="5" xfId="0" applyNumberFormat="1" applyFont="1" applyFill="1" applyBorder="1" applyAlignment="1" applyProtection="1">
      <alignment horizontal="center"/>
      <protection locked="0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2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B36"/>
  <sheetViews>
    <sheetView tabSelected="1" zoomScaleNormal="100" workbookViewId="0">
      <selection activeCell="C11" sqref="C11:E1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4">
        <v>1526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8" x14ac:dyDescent="0.25">
      <c r="B5" s="41"/>
      <c r="C5" s="42"/>
      <c r="D5" s="43"/>
      <c r="E5" s="116" t="str">
        <f>VLOOKUP(D4,CLIENTES,4,FALSE)</f>
        <v>AV.PDTE.FREI MONTALVA 3899</v>
      </c>
      <c r="F5" s="116"/>
      <c r="G5" s="116"/>
      <c r="H5" s="116"/>
      <c r="I5" s="116"/>
      <c r="J5" s="117"/>
      <c r="K5" s="20"/>
    </row>
    <row r="6" spans="2:18" ht="17.25" customHeight="1" x14ac:dyDescent="0.25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18">
        <f>VLOOKUP(D4,CLIENTES,5,FALSE)</f>
        <v>0</v>
      </c>
      <c r="G6" s="118"/>
      <c r="H6" s="118"/>
      <c r="I6" s="94">
        <f>VLOOKUP(D4,CLIENTES,11,FALSE)</f>
        <v>0</v>
      </c>
      <c r="J6" s="44"/>
    </row>
    <row r="7" spans="2:18" x14ac:dyDescent="0.25">
      <c r="B7" s="41" t="s">
        <v>25</v>
      </c>
      <c r="C7" s="42"/>
      <c r="D7" s="99">
        <f>VLOOKUP(D4,CLIENTES,3,FALSE)</f>
        <v>0</v>
      </c>
      <c r="E7" s="42" t="s">
        <v>8</v>
      </c>
      <c r="F7" s="118" t="str">
        <f>VLOOKUP(D4,CLIENTES,6,FALSE)</f>
        <v>CONCHALI</v>
      </c>
      <c r="G7" s="118"/>
      <c r="H7" s="118"/>
      <c r="I7" s="42" t="s">
        <v>26</v>
      </c>
      <c r="J7" s="101" t="str">
        <f>VLOOKUP(D4,CLIENTES,8,FALSE)</f>
        <v>Luis Barriento Nuñez</v>
      </c>
    </row>
    <row r="8" spans="2:18" ht="15.75" thickBot="1" x14ac:dyDescent="0.3">
      <c r="B8" s="114" t="s">
        <v>28</v>
      </c>
      <c r="C8" s="115"/>
      <c r="D8" s="99">
        <f>VLOOKUP(D4,CLIENTES,7,FALSE)</f>
        <v>0</v>
      </c>
      <c r="E8" s="42" t="s">
        <v>11</v>
      </c>
      <c r="F8" s="119">
        <f>VLOOKUP(D4,CLIENTES,12,FALSE)</f>
        <v>0</v>
      </c>
      <c r="G8" s="119"/>
      <c r="H8" s="119"/>
      <c r="I8" s="42" t="s">
        <v>14</v>
      </c>
      <c r="J8" s="45">
        <f ca="1">TODAY()</f>
        <v>41722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598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23" t="s">
        <v>595</v>
      </c>
      <c r="D11" s="124"/>
      <c r="E11" s="125"/>
      <c r="F11" s="104">
        <v>1</v>
      </c>
      <c r="G11" s="111" t="s">
        <v>596</v>
      </c>
      <c r="H11" s="85">
        <f>VLOOKUP(B11,COTIZADO,8,FALSE)</f>
        <v>399008</v>
      </c>
      <c r="I11" s="86"/>
      <c r="J11" s="87">
        <f t="shared" ref="J11:J28" si="0">F11*H11*(1-I11/100)</f>
        <v>399008</v>
      </c>
      <c r="K11" s="28">
        <v>1</v>
      </c>
      <c r="L11" s="29"/>
      <c r="M11" s="29"/>
      <c r="N11" s="29">
        <v>249380</v>
      </c>
      <c r="O11" s="29"/>
      <c r="P11" s="30">
        <v>1.6</v>
      </c>
      <c r="Q11" s="31">
        <f>N11</f>
        <v>249380</v>
      </c>
      <c r="R11" s="35">
        <f>Q11*P11</f>
        <v>399008</v>
      </c>
    </row>
    <row r="12" spans="2:18" x14ac:dyDescent="0.25">
      <c r="B12" s="132">
        <v>2</v>
      </c>
      <c r="C12" s="123" t="s">
        <v>597</v>
      </c>
      <c r="D12" s="124"/>
      <c r="E12" s="125"/>
      <c r="F12" s="103">
        <v>1</v>
      </c>
      <c r="G12" s="112" t="s">
        <v>596</v>
      </c>
      <c r="H12" s="88">
        <f t="shared" ref="H12:H28" si="1">VLOOKUP(B12,COTIZADO,8,FALSE)</f>
        <v>135772.80000000002</v>
      </c>
      <c r="I12" s="89">
        <v>0</v>
      </c>
      <c r="J12" s="90">
        <f t="shared" si="0"/>
        <v>135772.80000000002</v>
      </c>
      <c r="K12" s="28">
        <v>2</v>
      </c>
      <c r="L12" s="29"/>
      <c r="M12" s="29"/>
      <c r="N12" s="29">
        <v>84858</v>
      </c>
      <c r="O12" s="29"/>
      <c r="P12" s="30">
        <v>1.6</v>
      </c>
      <c r="Q12" s="31">
        <f>N12</f>
        <v>84858</v>
      </c>
      <c r="R12" s="35">
        <f t="shared" ref="R12:R28" si="2">Q12*P12</f>
        <v>135772.80000000002</v>
      </c>
    </row>
    <row r="13" spans="2:18" x14ac:dyDescent="0.25">
      <c r="B13" s="106">
        <v>3</v>
      </c>
      <c r="C13" s="123"/>
      <c r="D13" s="124"/>
      <c r="E13" s="125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 t="shared" ref="Q12:Q16" si="3">N13</f>
        <v>0</v>
      </c>
      <c r="R13" s="35">
        <f t="shared" si="2"/>
        <v>0</v>
      </c>
    </row>
    <row r="14" spans="2:18" x14ac:dyDescent="0.25">
      <c r="B14" s="106">
        <v>4</v>
      </c>
      <c r="C14" s="123"/>
      <c r="D14" s="124"/>
      <c r="E14" s="125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 t="shared" si="3"/>
        <v>0</v>
      </c>
      <c r="R14" s="35">
        <f t="shared" si="2"/>
        <v>0</v>
      </c>
    </row>
    <row r="15" spans="2:18" x14ac:dyDescent="0.25">
      <c r="B15" s="106">
        <v>5</v>
      </c>
      <c r="C15" s="123"/>
      <c r="D15" s="124"/>
      <c r="E15" s="125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 t="shared" si="3"/>
        <v>0</v>
      </c>
      <c r="R15" s="35">
        <f t="shared" si="2"/>
        <v>0</v>
      </c>
    </row>
    <row r="16" spans="2:18" x14ac:dyDescent="0.25">
      <c r="B16" s="106">
        <v>6</v>
      </c>
      <c r="C16" s="123"/>
      <c r="D16" s="124"/>
      <c r="E16" s="125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 t="shared" si="3"/>
        <v>0</v>
      </c>
      <c r="R16" s="35">
        <f t="shared" si="2"/>
        <v>0</v>
      </c>
    </row>
    <row r="17" spans="2:23" x14ac:dyDescent="0.25">
      <c r="B17" s="106">
        <v>7</v>
      </c>
      <c r="C17" s="123"/>
      <c r="D17" s="124"/>
      <c r="E17" s="125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23" x14ac:dyDescent="0.25">
      <c r="B18" s="106">
        <v>8</v>
      </c>
      <c r="C18" s="123"/>
      <c r="D18" s="124"/>
      <c r="E18" s="125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23" x14ac:dyDescent="0.25">
      <c r="B19" s="106">
        <v>9</v>
      </c>
      <c r="C19" s="126"/>
      <c r="D19" s="127"/>
      <c r="E19" s="128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23" x14ac:dyDescent="0.25">
      <c r="B20" s="106">
        <v>10</v>
      </c>
      <c r="C20" s="126"/>
      <c r="D20" s="127"/>
      <c r="E20" s="128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23" x14ac:dyDescent="0.25">
      <c r="B21" s="106">
        <v>11</v>
      </c>
      <c r="C21" s="126"/>
      <c r="D21" s="127"/>
      <c r="E21" s="128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 x14ac:dyDescent="0.25">
      <c r="B22" s="106">
        <v>12</v>
      </c>
      <c r="C22" s="126"/>
      <c r="D22" s="127"/>
      <c r="E22" s="128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 x14ac:dyDescent="0.25">
      <c r="B23" s="106">
        <v>13</v>
      </c>
      <c r="C23" s="126"/>
      <c r="D23" s="127"/>
      <c r="E23" s="128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 x14ac:dyDescent="0.25">
      <c r="B24" s="106">
        <v>14</v>
      </c>
      <c r="C24" s="126"/>
      <c r="D24" s="127"/>
      <c r="E24" s="128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 x14ac:dyDescent="0.2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 x14ac:dyDescent="0.2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 x14ac:dyDescent="0.2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 x14ac:dyDescent="0.3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 x14ac:dyDescent="0.2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534780.80000000005</v>
      </c>
      <c r="R29" s="108"/>
    </row>
    <row r="30" spans="2:23" ht="15.75" thickBot="1" x14ac:dyDescent="0.3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x14ac:dyDescent="0.2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534780.80000000005</v>
      </c>
      <c r="M31" s="120"/>
      <c r="N31" s="121"/>
      <c r="O31" s="122"/>
      <c r="P31" s="29"/>
      <c r="Q31" s="29"/>
      <c r="W31" s="109"/>
    </row>
    <row r="32" spans="2:23" x14ac:dyDescent="0.2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101608.35200000001</v>
      </c>
      <c r="M32" s="123"/>
      <c r="N32" s="124"/>
      <c r="O32" s="125"/>
      <c r="P32" s="29"/>
      <c r="Q32" s="29"/>
      <c r="W32" s="109"/>
    </row>
    <row r="33" spans="2:28" ht="15.75" thickBot="1" x14ac:dyDescent="0.3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636389.152</v>
      </c>
      <c r="M33" s="123"/>
      <c r="N33" s="124"/>
      <c r="O33" s="125"/>
      <c r="P33" s="29"/>
      <c r="Q33" s="29"/>
      <c r="W33" s="109"/>
    </row>
    <row r="34" spans="2:28" x14ac:dyDescent="0.25">
      <c r="M34" s="123"/>
      <c r="N34" s="124"/>
      <c r="O34" s="125"/>
      <c r="P34" s="29"/>
      <c r="Q34" s="29"/>
      <c r="W34" s="109"/>
    </row>
    <row r="36" spans="2:28" x14ac:dyDescent="0.25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C10:E10"/>
    <mergeCell ref="C11:E11"/>
    <mergeCell ref="C13:E13"/>
    <mergeCell ref="C14:E14"/>
    <mergeCell ref="C15:E15"/>
    <mergeCell ref="C12:E12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10" sqref="H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 x14ac:dyDescent="0.2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 x14ac:dyDescent="0.2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2014-03-21T16:38:11Z</cp:lastPrinted>
  <dcterms:created xsi:type="dcterms:W3CDTF">2013-07-12T05:01:37Z</dcterms:created>
  <dcterms:modified xsi:type="dcterms:W3CDTF">2014-03-24T14:04:03Z</dcterms:modified>
</cp:coreProperties>
</file>