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F7" i="1" l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J19" i="1" s="1"/>
  <c r="R20" i="1"/>
  <c r="H20" i="1" s="1"/>
  <c r="J20" i="1" s="1"/>
  <c r="H15" i="1" l="1"/>
  <c r="H18" i="1"/>
  <c r="J18" i="1" s="1"/>
  <c r="H17" i="1"/>
  <c r="J17" i="1" s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<sst xmlns="http://schemas.openxmlformats.org/spreadsheetml/2006/main" count="949" uniqueCount="656">
  <si>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</si>
  <si>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</si>
  <si>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</si>
  <si>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</si>
  <si>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</si>
  <si>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</si>
  <si>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</si>
  <si>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</si>
  <si>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</si>
  <si>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</si>
  <si>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</si>
  <si>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</si>
  <si>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</si>
  <si>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</si>
  <si>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</si>
  <si>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</si>
  <si>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</si>
  <si>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</si>
  <si>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</si>
  <si>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</si>
  <si>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</si>
  <si>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</si>
  <si>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</si>
  <si>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</si>
  <si>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</si>
  <si>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</si>
  <si>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</si>
  <si>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</si>
  <si>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</si>
  <si>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</si>
  <si>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</si>
  <si>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</si>
  <si>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</si>
  <si>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</si>
  <si>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</si>
  <si>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</si>
  <si>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</si>
  <si>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</si>
  <si>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</si>
  <si>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</si>
  <si>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</si>
  <si>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</si>
  <si>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</si>
  <si>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</si>
  <si>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</si>
  <si>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</si>
  <si>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</si>
  <si>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</si>
  <si>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</si>
  <si>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</si>
  <si>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</si>
  <si>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</si>
  <si>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</si>
  <si>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</si>
  <si>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</si>
  <si>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</si>
  <si>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</si>
  <si>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</si>
  <si>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</si>
  <si>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</si>
  <si>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</si>
  <si>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</si>
  <si>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</si>
  <si>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</si>
  <si>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</si>
  <si>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</si>
  <si>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</si>
  <si>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</si>
  <si>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</si>
  <si>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</si>
  <si>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</si>
  <si>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</si>
  <si>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</si>
  <si>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</si>
  <si>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</si>
  <si>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</si>
  <si>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</si>
  <si>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</si>
  <si>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</si>
  <si>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</si>
  <si>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</si>
  <si>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</si>
  <si>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</si>
  <si>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</si>
  <si>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</si>
  <si>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</si>
  <si>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</si>
  <si>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</si>
  <si>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</si>
  <si>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</si>
  <si>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</si>
  <si>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</si>
  <si>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</si>
  <si>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</si>
  <si>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</si>
  <si>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</si>
  <si>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</si>
  <si>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</si>
  <si>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</si>
  <si>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</si>
  <si>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</si>
  <si>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</si>
  <si>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</si>
  <si>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</si>
  <si>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</si>
  <si>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</si>
  <si>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</si>
  <si>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</si>
  <si>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</si>
  <si>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</si>
  <si>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</si>
  <si>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</si>
  <si>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</si>
  <si>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</si>
  <si>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</si>
  <si>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</si>
  <si>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</si>
  <si>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</si>
  <si>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</si>
  <si>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</si>
  <si>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</si>
  <si>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</si>
  <si>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</si>
  <si>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</si>
  <si>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</si>
  <si>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</si>
  <si>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</si>
  <si>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</si>
  <si>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</si>
  <si>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</si>
  <si>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</si>
  <si>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</si>
  <si>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</si>
  <si>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</si>
  <si>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</si>
  <si>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</si>
  <si>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</si>
  <si>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</si>
  <si>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</si>
  <si>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</si>
  <si>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</si>
  <si>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</si>
  <si>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</si>
  <si>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</si>
  <si>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</si>
  <si>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</si>
  <si>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</si>
  <si>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</si>
  <si>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</si>
  <si>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</si>
  <si>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</si>
  <si>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</si>
  <si>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</si>
  <si>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</si>
  <si>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</si>
  <si>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</si>
  <si>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</si>
  <si>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</si>
  <si>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</si>
  <si>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</si>
  <si>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</si>
  <si>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</si>
  <si>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</si>
  <si>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</si>
  <si>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</si>
  <si>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</si>
  <si>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</si>
  <si>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</si>
  <si>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</si>
  <si>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</si>
  <si>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</si>
  <si>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</si>
  <si>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</si>
  <si>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</si>
  <si>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</si>
  <si>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</si>
  <si>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</si>
  <si>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</si>
  <si>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</si>
  <si>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</si>
  <si>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</si>
  <si>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</si>
  <si>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</si>
  <si>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</si>
  <si>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</si>
  <si>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</si>
  <si>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</si>
  <si>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</si>
  <si>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</si>
  <si>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</si>
  <si>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</si>
  <si>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</si>
  <si>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</si>
  <si>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</si>
  <si>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</si>
  <si>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</si>
  <si>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</si>
  <si>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</si>
  <si>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</si>
  <si>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</si>
  <si>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</si>
  <si>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</si>
  <si>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</si>
  <si>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</si>
  <si>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</si>
  <si>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</si>
  <si>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</si>
  <si>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</si>
  <si>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</si>
  <si>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</si>
  <si>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</si>
  <si>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</si>
  <si>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</si>
  <si>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</si>
  <si>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</si>
  <si>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</si>
  <si>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</si>
  <si>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</si>
  <si>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</si>
  <si>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</si>
  <si>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</si>
  <si>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</si>
  <si>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</si>
  <si>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</si>
  <si>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</si>
  <si>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</si>
  <si>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</si>
  <si>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</si>
  <si>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</si>
  <si>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</si>
  <si>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</si>
  <si>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</si>
  <si>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</si>
  <si>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</si>
  <si>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</si>
  <si>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</si>
  <si>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</si>
  <si>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</si>
  <si>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</si>
  <si>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</si>
  <si>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</si>
  <si>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</si>
  <si>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</si>
  <si>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</si>
  <si>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</si>
  <si>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</si>
  <si>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</si>
  <si>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</si>
  <si>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</si>
  <si>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</si>
  <si>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</si>
  <si>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</si>
  <si>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</si>
  <si>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</si>
  <si>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</si>
  <si>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</si>
  <si>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</si>
  <si>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</si>
  <si>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</si>
  <si>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</si>
  <si>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</si>
  <si>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</si>
  <si>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</si>
  <si>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</si>
  <si>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</si>
  <si>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</si>
  <si>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</si>
  <si>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</si>
  <si>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</si>
  <si>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</si>
  <si>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</si>
  <si>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</si>
  <si>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</si>
  <si>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</si>
  <si>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</si>
  <si>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</si>
  <si>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</si>
  <si>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</si>
  <si>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</si>
  <si>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</si>
  <si>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</si>
  <si>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</si>
  <si>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</si>
  <si>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</si>
  <si>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</si>
  <si>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</si>
  <si>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</si>
  <si>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</si>
  <si>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</si>
  <si>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</si>
  <si>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</si>
  <si>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</si>
  <si>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</si>
  <si>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</si>
  <si>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</si>
  <si>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</si>
  <si>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</si>
  <si>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</si>
  <si>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</si>
  <si>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</si>
  <si>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</si>
  <si>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</si>
  <si>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</si>
  <si>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</si>
  <si>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</si>
  <si>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</si>
  <si>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</si>
  <si>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</si>
  <si>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</si>
  <si>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</si>
  <si>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</si>
  <si>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</si>
  <si>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</si>
  <si>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</si>
  <si>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</si>
  <si>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</si>
  <si>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</si>
  <si>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</si>
  <si>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</si>
  <si>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</si>
  <si>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</si>
  <si>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</si>
  <si>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</si>
  <si>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</si>
  <si>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</si>
  <si>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</si>
  <si>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</si>
  <si>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</si>
  <si>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</si>
  <si>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</si>
  <si>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</si>
  <si>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</si>
  <si>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</si>
  <si>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</si>
  <si>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</si>
  <si>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</si>
  <si>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</si>
  <si>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</si>
  <si>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</si>
  <si>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</si>
  <si>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</si>
  <si>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</si>
  <si>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</si>
  <si>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</si>
  <si>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</si>
  <si>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</si>
  <si>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</si>
  <si>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</si>
  <si>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</si>
  <si>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</si>
  <si>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</si>
  <si>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</si>
  <si>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</si>
  <si>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</si>
  <si>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</si>
  <si>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</si>
  <si>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</si>
  <si>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</si>
  <si>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</si>
  <si>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</si>
  <si>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</si>
  <si>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</si>
  <si>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</si>
  <si>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</si>
  <si>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</si>
  <si>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</si>
  <si>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</si>
  <si>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</si>
  <si>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</si>
  <si>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</si>
  <si>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</si>
  <si>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</si>
  <si>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</si>
  <si>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</si>
  <si>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</si>
  <si>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</si>
  <si>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</si>
  <si>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</si>
  <si>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</si>
  <si>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</si>
  <si>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</si>
  <si>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</si>
  <si>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</si>
  <si>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</si>
  <si>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</si>
  <si>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</si>
  <si>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</si>
  <si>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</si>
  <si>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</si>
  <si>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</si>
  <si>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</si>
  <si>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</si>
  <si>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</si>
  <si>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</si>
  <si>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</si>
  <si>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</si>
  <si>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</si>
  <si>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</si>
  <si>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</si>
  <si>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</si>
  <si>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</si>
  <si>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</si>
  <si>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</si>
  <si>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</si>
  <si>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</si>
  <si>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</si>
  <si>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</si>
  <si>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</si>
  <si>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</si>
  <si>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</si>
  <si>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</si>
  <si>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</si>
  <si>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</si>
  <si>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</si>
  <si>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</si>
  <si>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</si>
  <si>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</si>
  <si>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</si>
  <si>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</si>
  <si>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</si>
  <si>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</si>
  <si>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</si>
  <si>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</si>
  <si>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</si>
  <si>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</si>
  <si>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</si>
  <si>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</si>
  <si>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</si>
  <si>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</si>
  <si>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</si>
  <si>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</si>
  <si>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</si>
  <si>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</si>
  <si>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</si>
  <si>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</si>
  <si>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</si>
  <si>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</si>
  <si>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</si>
  <si>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</si>
  <si>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</si>
  <si>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</si>
  <si>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</si>
  <si>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</si>
  <si>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</si>
  <si>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</si>
  <si>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</si>
  <si>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</si>
  <si>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</si>
  <si>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</si>
  <si>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</si>
  <si>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</si>
  <si>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</si>
  <si>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</si>
  <si>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</si>
  <si>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</si>
  <si>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</si>
  <si>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</si>
  <si>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</si>
  <si>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</si>
  <si>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</si>
  <si>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</si>
  <si>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</si>
  <si>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</si>
  <si>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</si>
  <si>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</si>
  <si>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</si>
  <si>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</si>
  <si>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</si>
  <si>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</si>
  <si>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</si>
  <si>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</si>
  <si>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</si>
  <si>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</si>
  <si>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</si>
  <si>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</si>
  <si>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</si>
  <si>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</si>
  <si>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</si>
  <si>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</si>
  <si>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</si>
  <si>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</si>
  <si>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</si>
  <si>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</si>
  <si>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</si>
  <si>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</si>
  <si>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</si>
  <si>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</si>
  <si>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</si>
  <si>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</si>
  <si>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</si>
  <si>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</si>
  <si>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</si>
  <si>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</si>
  <si>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</si>
  <si>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</si>
  <si>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</si>
  <si>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</si>
  <si>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</si>
  <si>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</si>
  <si>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</si>
  <si>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</si>
  <si>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</si>
  <si>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</si>
  <si>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</si>
  <si>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</si>
  <si>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</si>
  <si>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</si>
  <si>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</si>
  <si>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</si>
  <si>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</si>
  <si>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</si>
  <si>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</si>
  <si>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</si>
  <si>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</si>
  <si>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</si>
  <si>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</si>
  <si>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</si>
  <si>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</si>
  <si>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</si>
  <si>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</si>
  <si>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</si>
  <si>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</si>
  <si>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</si>
  <si>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</si>
  <si>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</si>
  <si>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</si>
  <si>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</si>
  <si>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</si>
  <si>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</si>
  <si>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</si>
  <si>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</si>
  <si>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</si>
  <si>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</si>
  <si>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</si>
  <si>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</si>
  <si>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</si>
  <si>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</si>
  <si>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</si>
  <si>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</si>
  <si>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</si>
  <si>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</si>
  <si>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</si>
  <si>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</si>
  <si>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</si>
  <si>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</si>
  <si>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</si>
  <si>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</si>
  <si>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</si>
  <si>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</si>
  <si>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</si>
  <si>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</si>
  <si>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</si>
  <si>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</si>
  <si>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</si>
  <si>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</si>
  <si>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</si>
  <si>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</si>
  <si>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</si>
  <si>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</si>
  <si>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</si>
  <si>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</si>
  <si>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</si>
  <si>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</si>
  <si>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</si>
  <si>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</si>
  <si>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</si>
  <si>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</si>
  <si>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</si>
  <si>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</si>
  <si>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</si>
  <si>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</si>
  <si>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</si>
  <si>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</si>
  <si>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</si>
  <si>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</si>
  <si>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</si>
  <si>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</si>
  <si>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</si>
  <si>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</si>
  <si>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</si>
  <si>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</si>
  <si>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</si>
  <si>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</si>
  <si>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</si>
  <si>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</si>
  <si>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</si>
  <si>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</si>
  <si>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</si>
  <si>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</si>
  <si>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</si>
  <si>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</si>
  <si>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</si>
  <si>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</si>
  <si>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</si>
  <si>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</si>
  <si>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</si>
  <si>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</si>
  <si>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</si>
  <si>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</si>
  <si>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</si>
  <si>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</si>
  <si>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</si>
  <si>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</si>
  <si>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</si>
  <si>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</si>
  <si>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</si>
  <si>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</si>
  <si>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</si>
  <si>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</si>
  <si>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</si>
  <si>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</si>
  <si>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</si>
  <si>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</si>
  <si>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</si>
  <si>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</si>
  <si>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</si>
  <si>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</si>
  <si>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</si>
  <si>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</si>
  <si>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</si>
  <si>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</si>
  <si>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</si>
  <si>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</si>
  <si>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</si>
  <si>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</si>
  <si>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</si>
  <si>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</si>
  <si>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</si>
  <si>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</si>
  <si>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</si>
  <si>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</si>
  <si>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</si>
  <si>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</si>
  <si>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</si>
  <si>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</si>
  <si>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</si>
  <si>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</si>
  <si>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</si>
  <si>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</si>
  <si>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</si>
  <si>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</si>
  <si>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</si>
  <si>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</si>
  <si>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000.000.000</t>
  </si>
  <si>
    <t>SOLUMIN</t>
  </si>
  <si>
    <t>Cristian Vilches</t>
  </si>
  <si>
    <t>00-0</t>
  </si>
  <si>
    <t>ALSTOM</t>
  </si>
  <si>
    <t>Pablo Fundora</t>
  </si>
  <si>
    <t>stgo</t>
  </si>
  <si>
    <t>Maestranza  METSA Vifama.</t>
  </si>
  <si>
    <t>0.0</t>
  </si>
  <si>
    <t>serviflex</t>
  </si>
  <si>
    <t>flexichile</t>
  </si>
  <si>
    <t>ROLLO LAMINA EMBALAJE BURBIJA 1,5 X 100MTS</t>
  </si>
  <si>
    <t>pamerica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</si>
</sst>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3" fontId="7" fillId="0" borderId="30" xfId="0" applyNumberFormat="1" applyFont="1" applyFill="1" applyBorder="1" applyProtection="1"/>
    <xf numFmtId="0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47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1470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202</v>
      </c>
      <c r="E4" s="36" t="s">
        <v>12</v>
      </c>
      <c r="F4" s="37"/>
      <c r="G4" s="37"/>
      <c r="H4" s="38"/>
      <c r="I4" s="36" t="s">
        <v>9</v>
      </c>
      <c r="J4" s="39" t="str">
        <f>VLOOKUP(D4,CLIENTES,10,FALSE)</f>
        <v>2-280-8079</v>
      </c>
      <c r="K4" s="20"/>
    </row>
    <row r="5" spans="2:21" x14ac:dyDescent="0.25">
      <c r="B5" s="40"/>
      <c r="C5" s="41"/>
      <c r="D5" s="42"/>
      <c r="E5" s="124" t="str">
        <f>VLOOKUP(D4,CLIENTES,4,FALSE)</f>
        <v>AV. Las Torres 6108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DISAL CHILE LTDA</v>
      </c>
      <c r="E6" s="41" t="s">
        <v>7</v>
      </c>
      <c r="F6" s="126" t="str">
        <f>VLOOKUP(D4,CLIENTES,5,FALSE)</f>
        <v>Peñalolen</v>
      </c>
      <c r="G6" s="126"/>
      <c r="H6" s="126"/>
      <c r="I6" s="84">
        <f>VLOOKUP(D4,CLIENTES,11,FALSE)</f>
        <v>0</v>
      </c>
      <c r="J6" s="44"/>
    </row>
    <row r="7" spans="2:21" x14ac:dyDescent="0.25">
      <c r="B7" s="40" t="s">
        <v>24</v>
      </c>
      <c r="C7" s="41"/>
      <c r="D7" s="43" t="str">
        <f>VLOOKUP(D4,CLIENTES,3,FALSE)</f>
        <v>Arriendo, venta sanitarios portables</v>
      </c>
      <c r="E7" s="41" t="s">
        <v>8</v>
      </c>
      <c r="F7" s="126" t="str">
        <f>VLOOKUP(D4,CLIENTES,6,FALSE)</f>
        <v>STGO</v>
      </c>
      <c r="G7" s="126"/>
      <c r="H7" s="126"/>
      <c r="I7" s="41" t="s">
        <v>25</v>
      </c>
      <c r="J7" s="45">
        <f>VLOOKUP(D4,CLIENTES,8,FALSE)</f>
        <v>0</v>
      </c>
      <c r="L7" s="133"/>
    </row>
    <row r="8" spans="2:21" ht="15.75" thickBot="1" x14ac:dyDescent="0.3">
      <c r="B8" s="122" t="s">
        <v>27</v>
      </c>
      <c r="C8" s="123"/>
      <c r="D8" s="43" t="str">
        <f>VLOOKUP(D4,CLIENTES,7,FALSE)</f>
        <v>30 dias</v>
      </c>
      <c r="E8" s="41" t="s">
        <v>11</v>
      </c>
      <c r="F8" s="126" t="str">
        <f>VLOOKUP(D4,CLIENTES,12,FALSE)</f>
        <v>Jaime Guzman</v>
      </c>
      <c r="G8" s="126"/>
      <c r="H8" s="126"/>
      <c r="I8" s="41" t="s">
        <v>14</v>
      </c>
      <c r="J8" s="46">
        <f ca="1">TODAY()</f>
        <v>41704</v>
      </c>
      <c r="K8" s="20"/>
      <c r="L8" s="134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16" t="s">
        <v>23</v>
      </c>
      <c r="D10" s="117"/>
      <c r="E10" s="118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655</v>
      </c>
      <c r="M10" s="25" t="s">
        <v>652</v>
      </c>
      <c r="O10" s="25" t="s">
        <v>653</v>
      </c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19" t="s">
        <v>654</v>
      </c>
      <c r="D11" s="120"/>
      <c r="E11" s="121"/>
      <c r="F11" s="100">
        <v>1</v>
      </c>
      <c r="G11" s="101" t="s">
        <v>22</v>
      </c>
      <c r="H11" s="102">
        <f t="shared" ref="H11:H28" si="0">VLOOKUP(B11,COTIZADO,8,FALSE)</f>
        <v>64679.999999999993</v>
      </c>
      <c r="I11" s="103">
        <v>0</v>
      </c>
      <c r="J11" s="104">
        <f t="shared" ref="J11:J28" si="1">F11*H11*(1-I11/100)</f>
        <v>64679.999999999993</v>
      </c>
      <c r="K11" s="28">
        <v>1</v>
      </c>
      <c r="L11" s="106">
        <f>66000*(1-0.3)</f>
        <v>46200</v>
      </c>
      <c r="M11" s="106"/>
      <c r="N11" s="106"/>
      <c r="O11" s="105"/>
      <c r="P11" s="30">
        <v>1.4</v>
      </c>
      <c r="Q11" s="31">
        <v>46200</v>
      </c>
      <c r="R11" s="33">
        <f>Q11*P11</f>
        <v>64679.999999999993</v>
      </c>
    </row>
    <row r="12" spans="2:21" ht="15" customHeight="1" x14ac:dyDescent="0.25">
      <c r="B12" s="99">
        <v>2</v>
      </c>
      <c r="C12" s="127"/>
      <c r="D12" s="128"/>
      <c r="E12" s="129"/>
      <c r="F12" s="57"/>
      <c r="G12" s="58"/>
      <c r="H12" s="94">
        <f t="shared" si="0"/>
        <v>28335</v>
      </c>
      <c r="I12" s="95">
        <v>0</v>
      </c>
      <c r="J12" s="96">
        <f t="shared" si="1"/>
        <v>0</v>
      </c>
      <c r="K12" s="28">
        <v>2</v>
      </c>
      <c r="L12" s="105"/>
      <c r="M12" s="106"/>
      <c r="N12" s="105"/>
      <c r="O12" s="105"/>
      <c r="P12" s="30">
        <v>1.5</v>
      </c>
      <c r="Q12" s="31">
        <v>18890</v>
      </c>
      <c r="R12" s="33">
        <f t="shared" ref="R12:R28" si="2">Q12*P12</f>
        <v>28335</v>
      </c>
    </row>
    <row r="13" spans="2:21" ht="15" customHeight="1" x14ac:dyDescent="0.25">
      <c r="B13" s="99">
        <v>3</v>
      </c>
      <c r="C13" s="127"/>
      <c r="D13" s="128"/>
      <c r="E13" s="129"/>
      <c r="F13" s="57"/>
      <c r="G13" s="58"/>
      <c r="H13" s="94">
        <f>R13</f>
        <v>31035</v>
      </c>
      <c r="I13" s="95">
        <v>0</v>
      </c>
      <c r="J13" s="96">
        <f t="shared" si="1"/>
        <v>0</v>
      </c>
      <c r="K13" s="28">
        <v>3</v>
      </c>
      <c r="L13" s="105"/>
      <c r="M13" s="106"/>
      <c r="N13" s="105"/>
      <c r="O13" s="105"/>
      <c r="P13" s="30">
        <v>1.5</v>
      </c>
      <c r="Q13" s="31">
        <v>20690</v>
      </c>
      <c r="R13" s="33">
        <f t="shared" si="2"/>
        <v>31035</v>
      </c>
    </row>
    <row r="14" spans="2:21" x14ac:dyDescent="0.25">
      <c r="B14" s="99">
        <v>4</v>
      </c>
      <c r="C14" s="127"/>
      <c r="D14" s="128"/>
      <c r="E14" s="129"/>
      <c r="F14" s="57"/>
      <c r="G14" s="58"/>
      <c r="H14" s="94">
        <f t="shared" si="0"/>
        <v>3144</v>
      </c>
      <c r="I14" s="95">
        <v>0</v>
      </c>
      <c r="J14" s="96">
        <f t="shared" si="1"/>
        <v>0</v>
      </c>
      <c r="K14" s="28">
        <v>4</v>
      </c>
      <c r="L14" s="105"/>
      <c r="M14" s="105"/>
      <c r="N14" s="105"/>
      <c r="O14" s="105"/>
      <c r="P14" s="30">
        <v>1.5</v>
      </c>
      <c r="Q14" s="31">
        <v>2096</v>
      </c>
      <c r="R14" s="33">
        <f t="shared" si="2"/>
        <v>3144</v>
      </c>
    </row>
    <row r="15" spans="2:21" s="20" customFormat="1" x14ac:dyDescent="0.25">
      <c r="B15" s="110">
        <v>5</v>
      </c>
      <c r="C15" s="130"/>
      <c r="D15" s="131"/>
      <c r="E15" s="132"/>
      <c r="F15" s="114"/>
      <c r="G15" s="115"/>
      <c r="H15" s="111">
        <f>R15</f>
        <v>14160</v>
      </c>
      <c r="I15" s="112">
        <v>0</v>
      </c>
      <c r="J15" s="113">
        <f t="shared" si="1"/>
        <v>0</v>
      </c>
      <c r="K15" s="107">
        <v>5</v>
      </c>
      <c r="L15" s="105"/>
      <c r="M15" s="105"/>
      <c r="N15" s="105"/>
      <c r="O15" s="105"/>
      <c r="P15" s="30">
        <v>1.5</v>
      </c>
      <c r="Q15" s="108">
        <v>9440</v>
      </c>
      <c r="R15" s="109">
        <f t="shared" si="2"/>
        <v>14160</v>
      </c>
    </row>
    <row r="16" spans="2:21" x14ac:dyDescent="0.25">
      <c r="B16" s="99">
        <v>6</v>
      </c>
      <c r="C16" s="127"/>
      <c r="D16" s="128"/>
      <c r="E16" s="129"/>
      <c r="F16" s="57"/>
      <c r="G16" s="58"/>
      <c r="H16" s="94">
        <f t="shared" si="0"/>
        <v>7200</v>
      </c>
      <c r="I16" s="95">
        <v>0</v>
      </c>
      <c r="J16" s="96">
        <f t="shared" si="1"/>
        <v>0</v>
      </c>
      <c r="K16" s="28">
        <v>6</v>
      </c>
      <c r="L16" s="105"/>
      <c r="M16" s="29"/>
      <c r="N16" s="105"/>
      <c r="O16" s="105"/>
      <c r="P16" s="30">
        <v>1.5</v>
      </c>
      <c r="Q16" s="31">
        <v>4800</v>
      </c>
      <c r="R16" s="33">
        <f t="shared" si="2"/>
        <v>7200</v>
      </c>
    </row>
    <row r="17" spans="2:18" x14ac:dyDescent="0.25">
      <c r="B17" s="99">
        <v>7</v>
      </c>
      <c r="C17" s="127"/>
      <c r="D17" s="128"/>
      <c r="E17" s="129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5"/>
      <c r="M17" s="105"/>
      <c r="N17" s="105"/>
      <c r="O17" s="105"/>
      <c r="P17" s="30">
        <v>1.5</v>
      </c>
      <c r="Q17" s="31">
        <v>0</v>
      </c>
      <c r="R17" s="33">
        <f t="shared" si="2"/>
        <v>0</v>
      </c>
    </row>
    <row r="18" spans="2:18" s="20" customFormat="1" x14ac:dyDescent="0.25">
      <c r="B18" s="110">
        <v>8</v>
      </c>
      <c r="C18" s="130"/>
      <c r="D18" s="131"/>
      <c r="E18" s="132"/>
      <c r="F18" s="114"/>
      <c r="G18" s="115"/>
      <c r="H18" s="111">
        <f t="shared" si="0"/>
        <v>0</v>
      </c>
      <c r="I18" s="112">
        <v>0</v>
      </c>
      <c r="J18" s="113">
        <f>F18*H18*(1-I18/100)</f>
        <v>0</v>
      </c>
      <c r="K18" s="107">
        <v>8</v>
      </c>
      <c r="L18" s="105"/>
      <c r="M18" s="105"/>
      <c r="N18" s="105"/>
      <c r="O18" s="105"/>
      <c r="P18" s="30">
        <v>1.5</v>
      </c>
      <c r="Q18" s="108">
        <v>0</v>
      </c>
      <c r="R18" s="109">
        <f t="shared" si="2"/>
        <v>0</v>
      </c>
    </row>
    <row r="19" spans="2:18" x14ac:dyDescent="0.25">
      <c r="B19" s="99">
        <v>9</v>
      </c>
      <c r="C19" s="127"/>
      <c r="D19" s="128"/>
      <c r="E19" s="129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5"/>
      <c r="M19" s="105"/>
      <c r="N19" s="105"/>
      <c r="O19" s="105"/>
      <c r="P19" s="30">
        <v>1.5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27"/>
      <c r="D20" s="128"/>
      <c r="E20" s="129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/>
      <c r="M20" s="29"/>
      <c r="N20" s="29"/>
      <c r="O20" s="29"/>
      <c r="P20" s="30">
        <v>1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27"/>
      <c r="D21" s="128"/>
      <c r="E21" s="129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/>
      <c r="M21" s="29"/>
      <c r="N21" s="29"/>
      <c r="O21" s="29"/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27"/>
      <c r="D22" s="128"/>
      <c r="E22" s="129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/>
      <c r="M22" s="29"/>
      <c r="N22" s="29"/>
      <c r="O22" s="29"/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27"/>
      <c r="D23" s="128"/>
      <c r="E23" s="129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/>
      <c r="M23" s="29"/>
      <c r="N23" s="29"/>
      <c r="O23" s="29"/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27"/>
      <c r="D24" s="128"/>
      <c r="E24" s="129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/>
      <c r="M24" s="29"/>
      <c r="N24" s="29"/>
      <c r="O24" s="29"/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27"/>
      <c r="D25" s="128"/>
      <c r="E25" s="129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/>
      <c r="M25" s="29"/>
      <c r="N25" s="29"/>
      <c r="O25" s="29"/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27"/>
      <c r="D26" s="128"/>
      <c r="E26" s="129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/>
      <c r="M26" s="29"/>
      <c r="N26" s="29"/>
      <c r="O26" s="29"/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27"/>
      <c r="D27" s="128"/>
      <c r="E27" s="129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/>
      <c r="M27" s="29"/>
      <c r="N27" s="29"/>
      <c r="O27" s="29"/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/>
      <c r="M28" s="29"/>
      <c r="N28" s="29"/>
      <c r="O28" s="29"/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64679.999999999993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64679.999999999993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12289.199999999999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76969.2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2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5"/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5" t="s">
        <v>590</v>
      </c>
      <c r="M109" t="s">
        <v>575</v>
      </c>
    </row>
    <row r="110" spans="1:13" x14ac:dyDescent="0.25">
      <c r="A110">
        <v>109</v>
      </c>
      <c r="B110" s="34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4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 x14ac:dyDescent="0.25">
      <c r="A115">
        <v>114</v>
      </c>
      <c r="B115" s="34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4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4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4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4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4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4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4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  <c r="M123" t="s">
        <v>575</v>
      </c>
    </row>
    <row r="124" spans="1:13" x14ac:dyDescent="0.25">
      <c r="A124">
        <v>123</v>
      </c>
      <c r="B124" s="34" t="s">
        <v>643</v>
      </c>
      <c r="C124" t="s">
        <v>644</v>
      </c>
      <c r="I124" t="s">
        <v>645</v>
      </c>
      <c r="M124" t="s">
        <v>575</v>
      </c>
    </row>
    <row r="125" spans="1:13" x14ac:dyDescent="0.25">
      <c r="A125">
        <v>124</v>
      </c>
      <c r="B125" s="34" t="s">
        <v>646</v>
      </c>
      <c r="C125" t="s">
        <v>647</v>
      </c>
      <c r="G125" t="s">
        <v>649</v>
      </c>
      <c r="I125" t="s">
        <v>648</v>
      </c>
      <c r="M125" t="s">
        <v>575</v>
      </c>
    </row>
    <row r="126" spans="1:13" x14ac:dyDescent="0.25">
      <c r="A126">
        <v>125</v>
      </c>
      <c r="B126" s="34" t="s">
        <v>651</v>
      </c>
      <c r="C126" t="s">
        <v>650</v>
      </c>
      <c r="M126" t="s">
        <v>575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2014-03-06T12:45:06Z</cp:lastPrinted>
  <dcterms:created xsi:type="dcterms:W3CDTF">2013-07-12T05:01:37Z</dcterms:created>
  <dcterms:modified xsi:type="dcterms:W3CDTF">2014-03-06T12:53:48Z</dcterms:modified>
</cp:coreProperties>
</file>