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<sst xmlns="http://schemas.openxmlformats.org/spreadsheetml/2006/main" count="828" uniqueCount="599">
  <si>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</si>
  <si>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</si>
  <si>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</si>
  <si>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</si>
  <si>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</si>
  <si>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</si>
  <si>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</si>
  <si>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</si>
  <si>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</si>
  <si>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</si>
  <si>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</si>
  <si>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</si>
  <si>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</si>
  <si>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</si>
  <si>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</si>
  <si>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</si>
  <si>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</si>
  <si>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</si>
  <si>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</si>
  <si>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</si>
  <si>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</si>
  <si>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</si>
  <si>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</si>
  <si>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</si>
  <si>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</si>
  <si>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</si>
  <si>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</si>
  <si>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</si>
  <si>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</si>
  <si>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</si>
  <si>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</si>
  <si>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</si>
  <si>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</si>
  <si>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</si>
  <si>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</si>
  <si>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</si>
  <si>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</si>
  <si>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</si>
  <si>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</si>
  <si>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</si>
  <si>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</si>
  <si>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</si>
  <si>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</si>
  <si>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</si>
  <si>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</si>
  <si>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</si>
  <si>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</si>
  <si>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</si>
  <si>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</si>
  <si>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</si>
  <si>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</si>
  <si>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</si>
  <si>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</si>
  <si>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</si>
  <si>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</si>
  <si>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</si>
  <si>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</si>
  <si>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</si>
  <si>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</si>
  <si>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</si>
  <si>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</si>
  <si>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</si>
  <si>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</si>
  <si>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</si>
  <si>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</si>
  <si>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</si>
  <si>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</si>
  <si>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</si>
  <si>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</si>
  <si>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</si>
  <si>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</si>
  <si>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</si>
  <si>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</si>
  <si>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</si>
  <si>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</si>
  <si>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</si>
  <si>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</si>
  <si>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</si>
  <si>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</si>
  <si>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</si>
  <si>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</si>
  <si>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</si>
  <si>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</si>
  <si>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</si>
  <si>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</si>
  <si>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</si>
  <si>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</si>
  <si>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</si>
  <si>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</si>
  <si>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</si>
  <si>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</si>
  <si>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</si>
  <si>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</si>
  <si>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</si>
  <si>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</si>
  <si>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</si>
  <si>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</si>
  <si>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</si>
  <si>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</si>
  <si>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</si>
  <si>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</si>
  <si>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</si>
  <si>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</si>
  <si>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</si>
  <si>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</si>
  <si>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</si>
  <si>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</si>
  <si>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</si>
  <si>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</si>
  <si>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</si>
  <si>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</si>
  <si>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</si>
  <si>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</si>
  <si>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</si>
  <si>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</si>
  <si>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</si>
  <si>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</si>
  <si>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</si>
  <si>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</si>
  <si>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</si>
  <si>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</si>
  <si>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</si>
  <si>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</si>
  <si>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</si>
  <si>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</si>
  <si>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</si>
  <si>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</si>
  <si>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</si>
  <si>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</si>
  <si>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</si>
  <si>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</si>
  <si>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</si>
  <si>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</si>
  <si>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</si>
  <si>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</si>
  <si>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</si>
  <si>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</si>
  <si>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</si>
  <si>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</si>
  <si>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</si>
  <si>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</si>
  <si>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</si>
  <si>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</si>
  <si>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</si>
  <si>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</si>
  <si>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</si>
  <si>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</si>
  <si>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</si>
  <si>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</si>
  <si>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</si>
  <si>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</si>
  <si>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</si>
  <si>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</si>
  <si>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</si>
  <si>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</si>
  <si>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</si>
  <si>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</si>
  <si>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</si>
  <si>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</si>
  <si>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</si>
  <si>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</si>
  <si>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</si>
  <si>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</si>
  <si>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</si>
  <si>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</si>
  <si>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</si>
  <si>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</si>
  <si>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</si>
  <si>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</si>
  <si>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</si>
  <si>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</si>
  <si>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</si>
  <si>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</si>
  <si>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</si>
  <si>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</si>
  <si>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</si>
  <si>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</si>
  <si>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</si>
  <si>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</si>
  <si>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</si>
  <si>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</si>
  <si>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</si>
  <si>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</si>
  <si>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</si>
  <si>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</si>
  <si>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</si>
  <si>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</si>
  <si>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</si>
  <si>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</si>
  <si>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</si>
  <si>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</si>
  <si>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</si>
  <si>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</si>
  <si>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</si>
  <si>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</si>
  <si>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</si>
  <si>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</si>
  <si>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</si>
  <si>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</si>
  <si>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</si>
  <si>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</si>
  <si>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</si>
  <si>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</si>
  <si>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</si>
  <si>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</si>
  <si>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</si>
  <si>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</si>
  <si>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</si>
  <si>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</si>
  <si>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</si>
  <si>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</si>
  <si>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</si>
  <si>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</si>
  <si>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</si>
  <si>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</si>
  <si>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</si>
  <si>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</si>
  <si>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</si>
  <si>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</si>
  <si>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</si>
  <si>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</si>
  <si>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</si>
  <si>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</si>
  <si>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</si>
  <si>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</si>
  <si>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</si>
  <si>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</si>
  <si>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</si>
  <si>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</si>
  <si>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</si>
  <si>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</si>
  <si>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</si>
  <si>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</si>
  <si>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</si>
  <si>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</si>
  <si>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</si>
  <si>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</si>
  <si>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</si>
  <si>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</si>
  <si>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</si>
  <si>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</si>
  <si>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</si>
  <si>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</si>
  <si>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</si>
  <si>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</si>
  <si>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</si>
  <si>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</si>
  <si>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</si>
  <si>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</si>
  <si>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</si>
  <si>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</si>
  <si>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</si>
  <si>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</si>
  <si>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</si>
  <si>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</si>
  <si>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</si>
  <si>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</si>
  <si>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</si>
  <si>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</si>
  <si>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</si>
  <si>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</si>
  <si>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</si>
  <si>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</si>
  <si>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</si>
  <si>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</si>
  <si>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</si>
  <si>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</si>
  <si>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</si>
  <si>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</si>
  <si>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</si>
  <si>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</si>
  <si>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</si>
  <si>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</si>
  <si>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</si>
  <si>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</si>
  <si>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</si>
  <si>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</si>
  <si>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</si>
  <si>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</si>
  <si>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</si>
  <si>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</si>
  <si>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</si>
  <si>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</si>
  <si>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</si>
  <si>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</si>
  <si>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</si>
  <si>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</si>
  <si>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</si>
  <si>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</si>
  <si>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</si>
  <si>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</si>
  <si>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</si>
  <si>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</si>
  <si>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</si>
  <si>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</si>
  <si>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</si>
  <si>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</si>
  <si>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</si>
  <si>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</si>
  <si>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</si>
  <si>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</si>
  <si>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</si>
  <si>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</si>
  <si>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</si>
  <si>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</si>
  <si>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</si>
  <si>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</si>
  <si>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</si>
  <si>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</si>
  <si>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</si>
  <si>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</si>
  <si>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</si>
  <si>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</si>
  <si>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</si>
  <si>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</si>
  <si>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</si>
  <si>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</si>
  <si>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</si>
  <si>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</si>
  <si>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</si>
  <si>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</si>
  <si>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</si>
  <si>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</si>
  <si>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</si>
  <si>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</si>
  <si>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</si>
  <si>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</si>
  <si>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</si>
  <si>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</si>
  <si>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</si>
  <si>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</si>
  <si>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</si>
  <si>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</si>
  <si>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</si>
  <si>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</si>
  <si>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</si>
  <si>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</si>
  <si>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</si>
  <si>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</si>
  <si>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</si>
  <si>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</si>
  <si>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</si>
  <si>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</si>
  <si>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</si>
  <si>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</si>
  <si>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</si>
  <si>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</si>
  <si>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</si>
  <si>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</si>
  <si>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</si>
  <si>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</si>
  <si>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</si>
  <si>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</si>
  <si>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</si>
  <si>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</si>
  <si>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</si>
  <si>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</si>
  <si>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</si>
  <si>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</si>
  <si>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</si>
  <si>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</si>
  <si>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</si>
  <si>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</si>
  <si>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</si>
  <si>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</si>
  <si>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</si>
  <si>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</si>
  <si>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</si>
  <si>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</si>
  <si>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</si>
  <si>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</si>
  <si>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</si>
  <si>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</si>
  <si>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</si>
  <si>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</si>
  <si>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</si>
  <si>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</si>
  <si>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</si>
  <si>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</si>
  <si>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</si>
  <si>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</si>
  <si>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</si>
  <si>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</si>
  <si>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</si>
  <si>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</si>
  <si>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</si>
  <si>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</si>
  <si>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</si>
  <si>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</si>
  <si>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</si>
  <si>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</si>
  <si>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</si>
  <si>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</si>
  <si>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</si>
  <si>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</si>
  <si>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</si>
  <si>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</si>
  <si>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</si>
  <si>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</si>
  <si>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</si>
  <si>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</si>
  <si>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</si>
  <si>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</si>
  <si>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</si>
  <si>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</si>
  <si>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</si>
  <si>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</si>
  <si>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</si>
  <si>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</si>
  <si>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</si>
  <si>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</si>
  <si>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</si>
  <si>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</si>
  <si>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</si>
  <si>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</si>
  <si>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</si>
  <si>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</si>
  <si>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</si>
  <si>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</si>
  <si>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</si>
  <si>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</si>
  <si>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</si>
  <si>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</si>
  <si>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</si>
  <si>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</si>
  <si>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</si>
  <si>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</si>
  <si>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</si>
  <si>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</si>
  <si>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</si>
  <si>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</si>
  <si>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</si>
  <si>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</si>
  <si>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</si>
  <si>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</si>
  <si>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</si>
  <si>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</si>
  <si>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</si>
  <si>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</si>
  <si>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</si>
  <si>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</si>
  <si>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</si>
  <si>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</si>
  <si>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</si>
  <si>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</si>
  <si>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</si>
  <si>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</si>
  <si>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</si>
  <si>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</si>
  <si>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</si>
  <si>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</si>
  <si>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</si>
  <si>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</si>
  <si>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</si>
  <si>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</si>
  <si>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</si>
  <si>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</si>
  <si>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</si>
  <si>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</si>
  <si>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</si>
  <si>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</si>
  <si>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</si>
  <si>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</si>
  <si>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</si>
  <si>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</si>
  <si>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</si>
  <si>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</si>
  <si>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</si>
  <si>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</si>
  <si>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</si>
  <si>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</si>
  <si>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</si>
  <si>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</si>
  <si>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</si>
  <si>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</si>
  <si>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</si>
  <si>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</si>
  <si>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</si>
  <si>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</si>
  <si>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</si>
  <si>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</si>
  <si>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</si>
  <si>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</si>
  <si>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</si>
  <si>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</si>
  <si>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</si>
  <si>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</si>
  <si>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</si>
  <si>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</si>
  <si>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</si>
  <si>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</si>
  <si>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</si>
  <si>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</si>
  <si>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</si>
  <si>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</si>
  <si>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</si>
  <si>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</si>
  <si>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</si>
  <si>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</si>
  <si>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</si>
  <si>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</si>
  <si>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</si>
  <si>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</si>
  <si>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</si>
  <si>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</si>
  <si>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</si>
  <si>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</si>
  <si>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</si>
  <si>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</si>
  <si>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</si>
  <si>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</si>
  <si>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</si>
  <si>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</si>
  <si>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</si>
  <si>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</si>
  <si>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</si>
  <si>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</si>
  <si>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</si>
  <si>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</si>
  <si>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</si>
  <si>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</si>
  <si>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</si>
  <si>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</si>
  <si>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</si>
  <si>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</si>
  <si>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</si>
  <si>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</si>
  <si>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</si>
  <si>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</si>
  <si>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</si>
  <si>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</si>
  <si>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</si>
  <si>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</si>
  <si>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</si>
  <si>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</si>
  <si>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</si>
  <si>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</si>
  <si>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</si>
  <si>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</si>
  <si>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</si>
  <si>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</si>
  <si>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</si>
  <si>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</si>
  <si>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</si>
  <si>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</si>
  <si>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</si>
  <si>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</si>
  <si>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</si>
  <si>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</si>
  <si>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</si>
  <si>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</si>
  <si>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</si>
  <si>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</si>
  <si>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</si>
  <si>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</si>
  <si>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</si>
  <si>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</si>
  <si>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</si>
  <si>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</si>
  <si>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</si>
  <si>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</si>
  <si>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</si>
  <si>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</si>
  <si>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</si>
  <si>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</si>
  <si>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</si>
  <si>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</si>
  <si>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</si>
  <si>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</si>
  <si>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</si>
  <si>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</si>
  <si>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</si>
  <si>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</si>
  <si>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</si>
  <si>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</si>
  <si>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</si>
  <si>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</si>
  <si>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</si>
  <si>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</si>
  <si>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</si>
  <si>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</si>
  <si>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</si>
  <si>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</si>
  <si>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</si>
  <si>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</si>
  <si>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</si>
  <si>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</si>
  <si>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</si>
  <si>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</si>
  <si>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</si>
  <si>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</si>
  <si>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</si>
  <si>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</si>
  <si>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</si>
  <si>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</si>
  <si>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>todo bateria</t>
  </si>
  <si>
    <t>1450A</t>
  </si>
  <si>
    <t xml:space="preserve">BATERIA 12 VOLTS 60 AH 512 AH CCA </t>
  </si>
  <si>
    <t xml:space="preserve">      SELLADAS LIBRE MANTENCIÓN 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</si>
</sst>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64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64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8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6" fillId="33" borderId="0" xfId="0" applyNumberFormat="1" applyFont="1" applyFill="1" applyBorder="1" applyAlignment="1" applyProtection="1">
      <alignment horizontal="left"/>
      <protection/>
    </xf>
    <xf numFmtId="166" fontId="56" fillId="33" borderId="15" xfId="0" applyNumberFormat="1" applyFont="1" applyFill="1" applyBorder="1" applyAlignment="1" applyProtection="1">
      <alignment horizontal="left"/>
      <protection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54" fillId="33" borderId="0" xfId="0" applyNumberFormat="1" applyFont="1" applyFill="1" applyBorder="1" applyAlignment="1" applyProtection="1">
      <alignment horizontal="left"/>
      <protection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B36"/>
  <sheetViews>
    <sheetView tabSelected="1" zoomScalePageLayoutView="0" workbookViewId="0" topLeftCell="A7">
      <selection activeCell="I12" sqref="I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4" t="s">
        <v>596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8" t="s">
        <v>580</v>
      </c>
      <c r="E4" s="38" t="s">
        <v>12</v>
      </c>
      <c r="F4" s="39"/>
      <c r="G4" s="39"/>
      <c r="H4" s="40"/>
      <c r="I4" s="38" t="s">
        <v>9</v>
      </c>
      <c r="J4" s="102" t="str">
        <f>VLOOKUP(D4,CLIENTES,10,FALSE)</f>
        <v>(2)7369332</v>
      </c>
      <c r="K4" s="20"/>
    </row>
    <row r="5" spans="2:11" ht="15">
      <c r="B5" s="41"/>
      <c r="C5" s="42"/>
      <c r="D5" s="43"/>
      <c r="E5" s="122" t="str">
        <f>VLOOKUP(D4,CLIENTES,4,FALSE)</f>
        <v>AV.PDTE.FREI MONTALVA 3899</v>
      </c>
      <c r="F5" s="122"/>
      <c r="G5" s="122"/>
      <c r="H5" s="122"/>
      <c r="I5" s="122"/>
      <c r="J5" s="123"/>
      <c r="K5" s="20"/>
    </row>
    <row r="6" spans="2:10" ht="17.25" customHeight="1">
      <c r="B6" s="41" t="s">
        <v>27</v>
      </c>
      <c r="C6" s="42"/>
      <c r="D6" s="100" t="str">
        <f>VLOOKUP(D4,CLIENTES,2,FALSE)</f>
        <v>MARZULLO S.A.</v>
      </c>
      <c r="E6" s="42" t="s">
        <v>7</v>
      </c>
      <c r="F6" s="124">
        <f>VLOOKUP(D4,CLIENTES,5,FALSE)</f>
        <v>0</v>
      </c>
      <c r="G6" s="124"/>
      <c r="H6" s="124"/>
      <c r="I6" s="94">
        <f>VLOOKUP(D4,CLIENTES,11,FALSE)</f>
        <v>0</v>
      </c>
      <c r="J6" s="44"/>
    </row>
    <row r="7" spans="2:10" ht="15">
      <c r="B7" s="41" t="s">
        <v>25</v>
      </c>
      <c r="C7" s="42"/>
      <c r="D7" s="99">
        <f>VLOOKUP(D4,CLIENTES,3,FALSE)</f>
        <v>0</v>
      </c>
      <c r="E7" s="42" t="s">
        <v>8</v>
      </c>
      <c r="F7" s="124" t="str">
        <f>VLOOKUP(D4,CLIENTES,6,FALSE)</f>
        <v>CONCHALI</v>
      </c>
      <c r="G7" s="124"/>
      <c r="H7" s="124"/>
      <c r="I7" s="42" t="s">
        <v>26</v>
      </c>
      <c r="J7" s="101" t="str">
        <f>VLOOKUP(D4,CLIENTES,8,FALSE)</f>
        <v>Luis Barriento Nuñez</v>
      </c>
    </row>
    <row r="8" spans="2:12" ht="15.75" thickBot="1">
      <c r="B8" s="120" t="s">
        <v>28</v>
      </c>
      <c r="C8" s="121"/>
      <c r="D8" s="99">
        <f>VLOOKUP(D4,CLIENTES,7,FALSE)</f>
        <v>0</v>
      </c>
      <c r="E8" s="42" t="s">
        <v>11</v>
      </c>
      <c r="F8" s="125">
        <f>VLOOKUP(D4,CLIENTES,12,FALSE)</f>
        <v>0</v>
      </c>
      <c r="G8" s="125"/>
      <c r="H8" s="125"/>
      <c r="I8" s="42" t="s">
        <v>14</v>
      </c>
      <c r="J8" s="45">
        <f ca="1">TODAY()</f>
        <v>41701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29" t="s">
        <v>24</v>
      </c>
      <c r="D10" s="130"/>
      <c r="E10" s="131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/>
      <c r="M10" s="25"/>
      <c r="N10" s="25" t="s">
        <v>595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95">
        <v>1</v>
      </c>
      <c r="C11" s="126" t="s">
        <v>597</v>
      </c>
      <c r="D11" s="127"/>
      <c r="E11" s="128"/>
      <c r="F11" s="104">
        <v>1</v>
      </c>
      <c r="G11" s="111" t="s">
        <v>23</v>
      </c>
      <c r="H11" s="85">
        <f>VLOOKUP(B11,COTIZADO,8,FALSE)</f>
        <v>98818.2</v>
      </c>
      <c r="I11" s="86">
        <v>15</v>
      </c>
      <c r="J11" s="87">
        <f aca="true" t="shared" si="0" ref="J11:J28">F11*H11*(1-I11/100)</f>
        <v>83995.47</v>
      </c>
      <c r="K11" s="28">
        <v>1</v>
      </c>
      <c r="L11" s="29"/>
      <c r="M11" s="29"/>
      <c r="N11" s="29">
        <v>54899</v>
      </c>
      <c r="O11" s="29"/>
      <c r="P11" s="30">
        <v>1.8</v>
      </c>
      <c r="Q11" s="31">
        <f>N11</f>
        <v>54899</v>
      </c>
      <c r="R11" s="35">
        <f>Q11*P11</f>
        <v>98818.2</v>
      </c>
    </row>
    <row r="12" spans="2:18" ht="15">
      <c r="B12" s="106">
        <v>2</v>
      </c>
      <c r="C12" s="117" t="s">
        <v>598</v>
      </c>
      <c r="D12" s="118"/>
      <c r="E12" s="119"/>
      <c r="F12" s="103"/>
      <c r="G12" s="112"/>
      <c r="H12" s="88">
        <f aca="true" t="shared" si="1" ref="H12:H28">VLOOKUP(B12,COTIZADO,8,FALSE)</f>
        <v>0</v>
      </c>
      <c r="I12" s="89">
        <v>0</v>
      </c>
      <c r="J12" s="90">
        <f t="shared" si="0"/>
        <v>0</v>
      </c>
      <c r="K12" s="28">
        <v>2</v>
      </c>
      <c r="L12" s="29"/>
      <c r="M12" s="29"/>
      <c r="N12" s="29"/>
      <c r="O12" s="29"/>
      <c r="P12" s="30">
        <v>1.6</v>
      </c>
      <c r="Q12" s="31">
        <f>N12</f>
        <v>0</v>
      </c>
      <c r="R12" s="35">
        <f aca="true" t="shared" si="2" ref="R12:R28">Q12*P12</f>
        <v>0</v>
      </c>
    </row>
    <row r="13" spans="2:18" ht="15">
      <c r="B13" s="106">
        <v>3</v>
      </c>
      <c r="C13" s="117"/>
      <c r="D13" s="118"/>
      <c r="E13" s="119"/>
      <c r="F13" s="103"/>
      <c r="G13" s="112"/>
      <c r="H13" s="88">
        <f t="shared" si="1"/>
        <v>0</v>
      </c>
      <c r="I13" s="89"/>
      <c r="J13" s="90">
        <f t="shared" si="0"/>
        <v>0</v>
      </c>
      <c r="K13" s="28">
        <v>3</v>
      </c>
      <c r="L13" s="29"/>
      <c r="M13" s="29"/>
      <c r="N13" s="29"/>
      <c r="O13" s="29"/>
      <c r="P13" s="30">
        <v>1.7</v>
      </c>
      <c r="Q13" s="31">
        <f>L13</f>
        <v>0</v>
      </c>
      <c r="R13" s="35">
        <f t="shared" si="2"/>
        <v>0</v>
      </c>
    </row>
    <row r="14" spans="2:18" ht="15">
      <c r="B14" s="106">
        <v>4</v>
      </c>
      <c r="C14" s="117"/>
      <c r="D14" s="118"/>
      <c r="E14" s="119"/>
      <c r="F14" s="103"/>
      <c r="G14" s="112"/>
      <c r="H14" s="88">
        <f t="shared" si="1"/>
        <v>0</v>
      </c>
      <c r="I14" s="89">
        <v>0</v>
      </c>
      <c r="J14" s="90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>
        <f>O14</f>
        <v>0</v>
      </c>
      <c r="R14" s="35">
        <f t="shared" si="2"/>
        <v>0</v>
      </c>
    </row>
    <row r="15" spans="2:18" ht="15">
      <c r="B15" s="106">
        <v>5</v>
      </c>
      <c r="C15" s="117"/>
      <c r="D15" s="118"/>
      <c r="E15" s="119"/>
      <c r="F15" s="103"/>
      <c r="G15" s="112"/>
      <c r="H15" s="88">
        <f t="shared" si="1"/>
        <v>0</v>
      </c>
      <c r="I15" s="89">
        <v>0</v>
      </c>
      <c r="J15" s="90">
        <f t="shared" si="0"/>
        <v>0</v>
      </c>
      <c r="K15" s="113">
        <v>5</v>
      </c>
      <c r="L15" s="29"/>
      <c r="M15" s="29"/>
      <c r="N15" s="29"/>
      <c r="O15" s="29"/>
      <c r="P15" s="30">
        <v>1.5</v>
      </c>
      <c r="Q15" s="31">
        <f>O15</f>
        <v>0</v>
      </c>
      <c r="R15" s="35">
        <f t="shared" si="2"/>
        <v>0</v>
      </c>
    </row>
    <row r="16" spans="2:18" ht="15">
      <c r="B16" s="106">
        <v>6</v>
      </c>
      <c r="C16" s="117"/>
      <c r="D16" s="118"/>
      <c r="E16" s="119"/>
      <c r="F16" s="110"/>
      <c r="G16" s="112"/>
      <c r="H16" s="88">
        <f t="shared" si="1"/>
        <v>0</v>
      </c>
      <c r="I16" s="89">
        <v>0</v>
      </c>
      <c r="J16" s="90">
        <f t="shared" si="0"/>
        <v>0</v>
      </c>
      <c r="K16" s="113">
        <v>6</v>
      </c>
      <c r="L16" s="29"/>
      <c r="M16" s="29"/>
      <c r="N16" s="29"/>
      <c r="O16" s="29"/>
      <c r="P16" s="30">
        <v>1.5</v>
      </c>
      <c r="Q16" s="31">
        <f>+L16</f>
        <v>0</v>
      </c>
      <c r="R16" s="35">
        <f t="shared" si="2"/>
        <v>0</v>
      </c>
    </row>
    <row r="17" spans="2:18" ht="15">
      <c r="B17" s="106">
        <v>7</v>
      </c>
      <c r="C17" s="117"/>
      <c r="D17" s="118"/>
      <c r="E17" s="119"/>
      <c r="F17" s="103"/>
      <c r="G17" s="112"/>
      <c r="H17" s="88">
        <f t="shared" si="1"/>
        <v>0</v>
      </c>
      <c r="I17" s="89">
        <v>0</v>
      </c>
      <c r="J17" s="90">
        <f t="shared" si="0"/>
        <v>0</v>
      </c>
      <c r="K17" s="113">
        <v>7</v>
      </c>
      <c r="L17" s="29"/>
      <c r="M17" s="29"/>
      <c r="N17" s="29"/>
      <c r="O17" s="29"/>
      <c r="P17" s="30">
        <v>1.5</v>
      </c>
      <c r="Q17" s="31">
        <f>+L17</f>
        <v>0</v>
      </c>
      <c r="R17" s="35">
        <f t="shared" si="2"/>
        <v>0</v>
      </c>
    </row>
    <row r="18" spans="2:18" ht="15">
      <c r="B18" s="106">
        <v>8</v>
      </c>
      <c r="C18" s="117"/>
      <c r="D18" s="118"/>
      <c r="E18" s="119"/>
      <c r="F18" s="103"/>
      <c r="G18" s="112"/>
      <c r="H18" s="88">
        <f t="shared" si="1"/>
        <v>0</v>
      </c>
      <c r="I18" s="89">
        <v>0</v>
      </c>
      <c r="J18" s="90">
        <f t="shared" si="0"/>
        <v>0</v>
      </c>
      <c r="K18" s="113">
        <v>8</v>
      </c>
      <c r="L18" s="29"/>
      <c r="M18" s="29"/>
      <c r="N18" s="29"/>
      <c r="O18" s="29"/>
      <c r="P18" s="30">
        <v>1.5</v>
      </c>
      <c r="Q18" s="31">
        <f>+L18</f>
        <v>0</v>
      </c>
      <c r="R18" s="35">
        <f t="shared" si="2"/>
        <v>0</v>
      </c>
    </row>
    <row r="19" spans="2:18" ht="15">
      <c r="B19" s="106">
        <v>9</v>
      </c>
      <c r="C19" s="114"/>
      <c r="D19" s="115"/>
      <c r="E19" s="116"/>
      <c r="F19" s="96"/>
      <c r="G19" s="58"/>
      <c r="H19" s="88">
        <f t="shared" si="1"/>
        <v>0</v>
      </c>
      <c r="I19" s="89">
        <v>0</v>
      </c>
      <c r="J19" s="90">
        <f t="shared" si="0"/>
        <v>0</v>
      </c>
      <c r="K19" s="113">
        <v>9</v>
      </c>
      <c r="L19" s="29"/>
      <c r="M19" s="29"/>
      <c r="N19" s="29"/>
      <c r="O19" s="29"/>
      <c r="P19" s="30">
        <v>1</v>
      </c>
      <c r="Q19" s="31"/>
      <c r="R19" s="35">
        <f t="shared" si="2"/>
        <v>0</v>
      </c>
    </row>
    <row r="20" spans="2:18" ht="15">
      <c r="B20" s="106">
        <v>10</v>
      </c>
      <c r="C20" s="114"/>
      <c r="D20" s="115"/>
      <c r="E20" s="116"/>
      <c r="F20" s="96"/>
      <c r="G20" s="58"/>
      <c r="H20" s="88">
        <f t="shared" si="1"/>
        <v>0</v>
      </c>
      <c r="I20" s="89">
        <v>0</v>
      </c>
      <c r="J20" s="90">
        <f t="shared" si="0"/>
        <v>0</v>
      </c>
      <c r="K20" s="107">
        <v>10</v>
      </c>
      <c r="L20" s="29"/>
      <c r="M20" s="29"/>
      <c r="N20" s="29"/>
      <c r="O20" s="29"/>
      <c r="P20" s="30">
        <v>1</v>
      </c>
      <c r="Q20" s="31"/>
      <c r="R20" s="35">
        <f t="shared" si="2"/>
        <v>0</v>
      </c>
    </row>
    <row r="21" spans="2:18" ht="15">
      <c r="B21" s="106">
        <v>11</v>
      </c>
      <c r="C21" s="114"/>
      <c r="D21" s="115"/>
      <c r="E21" s="116"/>
      <c r="F21" s="96"/>
      <c r="G21" s="58"/>
      <c r="H21" s="88">
        <f t="shared" si="1"/>
        <v>0</v>
      </c>
      <c r="I21" s="89">
        <v>0</v>
      </c>
      <c r="J21" s="90">
        <f t="shared" si="0"/>
        <v>0</v>
      </c>
      <c r="K21" s="107">
        <v>11</v>
      </c>
      <c r="L21" s="29"/>
      <c r="M21" s="29"/>
      <c r="N21" s="29"/>
      <c r="O21" s="29"/>
      <c r="P21" s="30">
        <v>1</v>
      </c>
      <c r="Q21" s="31"/>
      <c r="R21" s="35">
        <f t="shared" si="2"/>
        <v>0</v>
      </c>
    </row>
    <row r="22" spans="2:18" ht="15">
      <c r="B22" s="106">
        <v>12</v>
      </c>
      <c r="C22" s="114"/>
      <c r="D22" s="115"/>
      <c r="E22" s="116"/>
      <c r="F22" s="96"/>
      <c r="G22" s="58"/>
      <c r="H22" s="88">
        <f t="shared" si="1"/>
        <v>0</v>
      </c>
      <c r="I22" s="89">
        <v>0</v>
      </c>
      <c r="J22" s="90">
        <f t="shared" si="0"/>
        <v>0</v>
      </c>
      <c r="K22" s="107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06">
        <v>13</v>
      </c>
      <c r="C23" s="114"/>
      <c r="D23" s="115"/>
      <c r="E23" s="116"/>
      <c r="F23" s="96"/>
      <c r="G23" s="58"/>
      <c r="H23" s="88">
        <f t="shared" si="1"/>
        <v>0</v>
      </c>
      <c r="I23" s="89">
        <v>0</v>
      </c>
      <c r="J23" s="90">
        <f t="shared" si="0"/>
        <v>0</v>
      </c>
      <c r="K23" s="107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06">
        <v>14</v>
      </c>
      <c r="C24" s="114"/>
      <c r="D24" s="115"/>
      <c r="E24" s="116"/>
      <c r="F24" s="96"/>
      <c r="G24" s="58"/>
      <c r="H24" s="88">
        <f t="shared" si="1"/>
        <v>0</v>
      </c>
      <c r="I24" s="89">
        <v>0</v>
      </c>
      <c r="J24" s="90">
        <f t="shared" si="0"/>
        <v>0</v>
      </c>
      <c r="K24" s="107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06">
        <v>15</v>
      </c>
      <c r="C25" s="55"/>
      <c r="D25" s="56"/>
      <c r="E25" s="57"/>
      <c r="F25" s="96"/>
      <c r="G25" s="58"/>
      <c r="H25" s="88">
        <f t="shared" si="1"/>
        <v>0</v>
      </c>
      <c r="I25" s="89">
        <v>0</v>
      </c>
      <c r="J25" s="90">
        <f t="shared" si="0"/>
        <v>0</v>
      </c>
      <c r="K25" s="107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06">
        <v>16</v>
      </c>
      <c r="C26" s="55"/>
      <c r="D26" s="56"/>
      <c r="E26" s="57"/>
      <c r="F26" s="96"/>
      <c r="G26" s="58"/>
      <c r="H26" s="88">
        <f t="shared" si="1"/>
        <v>0</v>
      </c>
      <c r="I26" s="89">
        <v>0</v>
      </c>
      <c r="J26" s="90">
        <f t="shared" si="0"/>
        <v>0</v>
      </c>
      <c r="K26" s="107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06">
        <v>17</v>
      </c>
      <c r="C27" s="55"/>
      <c r="D27" s="56"/>
      <c r="E27" s="57"/>
      <c r="F27" s="96"/>
      <c r="G27" s="58"/>
      <c r="H27" s="88">
        <f t="shared" si="1"/>
        <v>0</v>
      </c>
      <c r="I27" s="89">
        <v>0</v>
      </c>
      <c r="J27" s="90">
        <f t="shared" si="0"/>
        <v>0</v>
      </c>
      <c r="K27" s="107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06">
        <v>18</v>
      </c>
      <c r="C28" s="59"/>
      <c r="D28" s="60"/>
      <c r="E28" s="61"/>
      <c r="F28" s="96"/>
      <c r="G28" s="58"/>
      <c r="H28" s="91">
        <f t="shared" si="1"/>
        <v>0</v>
      </c>
      <c r="I28" s="92">
        <v>0</v>
      </c>
      <c r="J28" s="93">
        <f t="shared" si="0"/>
        <v>0</v>
      </c>
      <c r="K28" s="107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8" ht="15">
      <c r="B29" s="62" t="s">
        <v>17</v>
      </c>
      <c r="C29" s="97"/>
      <c r="D29" s="42"/>
      <c r="E29" s="42"/>
      <c r="F29" s="63"/>
      <c r="G29" s="64" t="s">
        <v>3</v>
      </c>
      <c r="H29" s="65"/>
      <c r="I29" s="66"/>
      <c r="J29" s="67">
        <f>SUM(J11:J28)</f>
        <v>83995.47</v>
      </c>
      <c r="R29" s="108"/>
    </row>
    <row r="30" spans="2:10" ht="15.75" thickBot="1">
      <c r="B30" s="68"/>
      <c r="C30" s="69"/>
      <c r="D30" s="70"/>
      <c r="E30" s="42"/>
      <c r="F30" s="71"/>
      <c r="G30" s="72" t="s">
        <v>13</v>
      </c>
      <c r="H30" s="73"/>
      <c r="I30" s="74"/>
      <c r="J30" s="75">
        <f>J29*I30</f>
        <v>0</v>
      </c>
    </row>
    <row r="31" spans="2:23" ht="15">
      <c r="B31" s="41"/>
      <c r="C31" s="42"/>
      <c r="D31" s="42"/>
      <c r="E31" s="42"/>
      <c r="F31" s="76"/>
      <c r="G31" s="77" t="s">
        <v>4</v>
      </c>
      <c r="H31" s="69"/>
      <c r="I31" s="78"/>
      <c r="J31" s="75">
        <f>J29-J30</f>
        <v>83995.47</v>
      </c>
      <c r="M31" s="126"/>
      <c r="N31" s="127"/>
      <c r="O31" s="128"/>
      <c r="P31" s="29"/>
      <c r="Q31" s="29"/>
      <c r="W31" s="109"/>
    </row>
    <row r="32" spans="2:23" ht="15">
      <c r="B32" s="41"/>
      <c r="C32" s="42"/>
      <c r="D32" s="42"/>
      <c r="E32" s="42"/>
      <c r="F32" s="71"/>
      <c r="G32" s="72">
        <v>0.19</v>
      </c>
      <c r="H32" s="73"/>
      <c r="I32" s="74">
        <v>0.19</v>
      </c>
      <c r="J32" s="75">
        <f>J31*I32</f>
        <v>15959.1393</v>
      </c>
      <c r="M32" s="117"/>
      <c r="N32" s="118"/>
      <c r="O32" s="119"/>
      <c r="P32" s="29"/>
      <c r="Q32" s="29"/>
      <c r="W32" s="109"/>
    </row>
    <row r="33" spans="2:23" ht="15.75" thickBot="1">
      <c r="B33" s="46"/>
      <c r="C33" s="47"/>
      <c r="D33" s="47"/>
      <c r="E33" s="47"/>
      <c r="F33" s="79"/>
      <c r="G33" s="80" t="s">
        <v>2</v>
      </c>
      <c r="H33" s="81"/>
      <c r="I33" s="82"/>
      <c r="J33" s="83">
        <f>J31+J32</f>
        <v>99954.6093</v>
      </c>
      <c r="M33" s="117"/>
      <c r="N33" s="118"/>
      <c r="O33" s="119"/>
      <c r="P33" s="29"/>
      <c r="Q33" s="29"/>
      <c r="W33" s="109"/>
    </row>
    <row r="34" spans="13:23" ht="15">
      <c r="M34" s="117"/>
      <c r="N34" s="118"/>
      <c r="O34" s="119"/>
      <c r="P34" s="29"/>
      <c r="Q34" s="29"/>
      <c r="W34" s="109"/>
    </row>
    <row r="36" ht="15">
      <c r="AB36" s="8">
        <f>+Y35+Z35+AA35+AB35</f>
        <v>0</v>
      </c>
    </row>
  </sheetData>
  <sheetProtection sheet="1" objects="1" scenarios="1" formatCells="0"/>
  <mergeCells count="24">
    <mergeCell ref="M31:O31"/>
    <mergeCell ref="M32:O32"/>
    <mergeCell ref="M33:O33"/>
    <mergeCell ref="M34:O34"/>
    <mergeCell ref="C10:E10"/>
    <mergeCell ref="C11:E11"/>
    <mergeCell ref="C13:E13"/>
    <mergeCell ref="C14:E14"/>
    <mergeCell ref="C15:E15"/>
    <mergeCell ref="C16:E16"/>
    <mergeCell ref="B8:C8"/>
    <mergeCell ref="E5:J5"/>
    <mergeCell ref="F6:H6"/>
    <mergeCell ref="F7:H7"/>
    <mergeCell ref="F8:H8"/>
    <mergeCell ref="C12:E12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3" activePane="bottomLeft" state="frozen"/>
      <selection pane="topLeft" activeCell="B1" sqref="B1"/>
      <selection pane="bottomLeft" activeCell="H110" sqref="H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105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vendedor1</cp:lastModifiedBy>
  <cp:lastPrinted>2014-03-03T13:56:09Z</cp:lastPrinted>
  <dcterms:created xsi:type="dcterms:W3CDTF">2013-07-12T05:01:37Z</dcterms:created>
  <dcterms:modified xsi:type="dcterms:W3CDTF">2014-03-03T14:13:02Z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