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0"/>
          </rPr>
          <t>otero
cotiz 422589</t>
        </r>
      </text>
    </comment>
    <comment ref="N21" authorId="0">
      <text>
        <r>
          <rPr>
            <sz val="9"/>
            <rFont val="Tahoma"/>
            <family val="0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0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<sst xmlns="http://schemas.openxmlformats.org/spreadsheetml/2006/main" count="829" uniqueCount="597">
  <si>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</si>
  <si>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</si>
  <si>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</si>
  <si>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</si>
  <si>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</si>
  <si>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</si>
  <si>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</si>
  <si>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</si>
  <si>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</si>
  <si>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</si>
  <si>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</si>
  <si>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</si>
  <si>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</si>
  <si>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</si>
  <si>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</si>
  <si>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</si>
  <si>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</si>
  <si>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</si>
  <si>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</si>
  <si>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</si>
  <si>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</si>
  <si>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</si>
  <si>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</si>
  <si>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</si>
  <si>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</si>
  <si>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</si>
  <si>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</si>
  <si>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</si>
  <si>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</si>
  <si>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</si>
  <si>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</si>
  <si>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</si>
  <si>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</si>
  <si>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</si>
  <si>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</si>
  <si>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</si>
  <si>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</si>
  <si>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</si>
  <si>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</si>
  <si>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</si>
  <si>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</si>
  <si>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</si>
  <si>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</si>
  <si>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</si>
  <si>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</si>
  <si>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</si>
  <si>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</si>
  <si>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</si>
  <si>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</si>
  <si>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</si>
  <si>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</si>
  <si>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</si>
  <si>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</si>
  <si>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</si>
  <si>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</si>
  <si>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</si>
  <si>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</si>
  <si>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</si>
  <si>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</si>
  <si>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</si>
  <si>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</si>
  <si>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</si>
  <si>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</si>
  <si>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</si>
  <si>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</si>
  <si>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</si>
  <si>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</si>
  <si>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</si>
  <si>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</si>
  <si>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</si>
  <si>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</si>
  <si>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</si>
  <si>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</si>
  <si>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</si>
  <si>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</si>
  <si>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</si>
  <si>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</si>
  <si>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</si>
  <si>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</si>
  <si>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</si>
  <si>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</si>
  <si>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</si>
  <si>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</si>
  <si>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</si>
  <si>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</si>
  <si>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</si>
  <si>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</si>
  <si>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</si>
  <si>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</si>
  <si>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</si>
  <si>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</si>
  <si>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</si>
  <si>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</si>
  <si>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</si>
  <si>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</si>
  <si>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</si>
  <si>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</si>
  <si>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</si>
  <si>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</si>
  <si>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</si>
  <si>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</si>
  <si>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</si>
  <si>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</si>
  <si>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</si>
  <si>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</si>
  <si>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</si>
  <si>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</si>
  <si>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</si>
  <si>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</si>
  <si>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</si>
  <si>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</si>
  <si>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</si>
  <si>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</si>
  <si>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</si>
  <si>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</si>
  <si>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</si>
  <si>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</si>
  <si>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</si>
  <si>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</si>
  <si>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</si>
  <si>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</si>
  <si>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</si>
  <si>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</si>
  <si>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</si>
  <si>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</si>
  <si>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</si>
  <si>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</si>
  <si>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</si>
  <si>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</si>
  <si>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</si>
  <si>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</si>
  <si>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</si>
  <si>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</si>
  <si>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</si>
  <si>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</si>
  <si>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</si>
  <si>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</si>
  <si>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</si>
  <si>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</si>
  <si>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</si>
  <si>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</si>
  <si>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</si>
  <si>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</si>
  <si>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</si>
  <si>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</si>
  <si>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</si>
  <si>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</si>
  <si>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</si>
  <si>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</si>
  <si>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</si>
  <si>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</si>
  <si>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</si>
  <si>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</si>
  <si>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</si>
  <si>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</si>
  <si>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</si>
  <si>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</si>
  <si>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</si>
  <si>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</si>
  <si>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</si>
  <si>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</si>
  <si>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</si>
  <si>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</si>
  <si>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</si>
  <si>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</si>
  <si>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</si>
  <si>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</si>
  <si>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</si>
  <si>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</si>
  <si>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</si>
  <si>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</si>
  <si>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</si>
  <si>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</si>
  <si>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</si>
  <si>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</si>
  <si>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</si>
  <si>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</si>
  <si>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</si>
  <si>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</si>
  <si>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</si>
  <si>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</si>
  <si>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</si>
  <si>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</si>
  <si>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</si>
  <si>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</si>
  <si>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</si>
  <si>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</si>
  <si>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</si>
  <si>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</si>
  <si>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</si>
  <si>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</si>
  <si>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</si>
  <si>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</si>
  <si>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</si>
  <si>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</si>
  <si>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</si>
  <si>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</si>
  <si>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</si>
  <si>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</si>
  <si>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</si>
  <si>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</si>
  <si>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</si>
  <si>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</si>
  <si>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</si>
  <si>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</si>
  <si>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</si>
  <si>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</si>
  <si>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</si>
  <si>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</si>
  <si>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</si>
  <si>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</si>
  <si>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</si>
  <si>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</si>
  <si>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</si>
  <si>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</si>
  <si>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</si>
  <si>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</si>
  <si>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</si>
  <si>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</si>
  <si>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</si>
  <si>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</si>
  <si>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</si>
  <si>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</si>
  <si>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</si>
  <si>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</si>
  <si>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</si>
  <si>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</si>
  <si>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</si>
  <si>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</si>
  <si>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</si>
  <si>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</si>
  <si>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</si>
  <si>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</si>
  <si>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</si>
  <si>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</si>
  <si>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</si>
  <si>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</si>
  <si>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</si>
  <si>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</si>
  <si>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</si>
  <si>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</si>
  <si>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</si>
  <si>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</si>
  <si>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</si>
  <si>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</si>
  <si>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</si>
  <si>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</si>
  <si>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</si>
  <si>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</si>
  <si>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</si>
  <si>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</si>
  <si>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</si>
  <si>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</si>
  <si>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</si>
  <si>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</si>
  <si>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</si>
  <si>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</si>
  <si>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</si>
  <si>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</si>
  <si>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</si>
  <si>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</si>
  <si>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</si>
  <si>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</si>
  <si>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</si>
  <si>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</si>
  <si>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</si>
  <si>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</si>
  <si>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</si>
  <si>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</si>
  <si>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</si>
  <si>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</si>
  <si>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</si>
  <si>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</si>
  <si>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</si>
  <si>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</si>
  <si>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</si>
  <si>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</si>
  <si>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</si>
  <si>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</si>
  <si>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</si>
  <si>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</si>
  <si>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</si>
  <si>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</si>
  <si>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</si>
  <si>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</si>
  <si>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</si>
  <si>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</si>
  <si>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</si>
  <si>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</si>
  <si>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</si>
  <si>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</si>
  <si>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</si>
  <si>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</si>
  <si>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</si>
  <si>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</si>
  <si>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</si>
  <si>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</si>
  <si>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</si>
  <si>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</si>
  <si>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</si>
  <si>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</si>
  <si>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</si>
  <si>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</si>
  <si>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</si>
  <si>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</si>
  <si>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</si>
  <si>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</si>
  <si>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</si>
  <si>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</si>
  <si>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</si>
  <si>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</si>
  <si>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</si>
  <si>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</si>
  <si>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</si>
  <si>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</si>
  <si>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</si>
  <si>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</si>
  <si>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</si>
  <si>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</si>
  <si>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</si>
  <si>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</si>
  <si>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</si>
  <si>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</si>
  <si>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</si>
  <si>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</si>
  <si>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</si>
  <si>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</si>
  <si>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</si>
  <si>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</si>
  <si>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</si>
  <si>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</si>
  <si>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</si>
  <si>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</si>
  <si>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</si>
  <si>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</si>
  <si>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</si>
  <si>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</si>
  <si>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</si>
  <si>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</si>
  <si>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</si>
  <si>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</si>
  <si>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</si>
  <si>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</si>
  <si>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</si>
  <si>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</si>
  <si>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</si>
  <si>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</si>
  <si>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</si>
  <si>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</si>
  <si>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</si>
  <si>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</si>
  <si>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</si>
  <si>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</si>
  <si>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</si>
  <si>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</si>
  <si>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</si>
  <si>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</si>
  <si>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</si>
  <si>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</si>
  <si>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</si>
  <si>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</si>
  <si>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</si>
  <si>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</si>
  <si>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</si>
  <si>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</si>
  <si>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</si>
  <si>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</si>
  <si>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</si>
  <si>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</si>
  <si>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</si>
  <si>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</si>
  <si>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</si>
  <si>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</si>
  <si>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</si>
  <si>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</si>
  <si>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</si>
  <si>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</si>
  <si>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</si>
  <si>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</si>
  <si>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</si>
  <si>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</si>
  <si>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</si>
  <si>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</si>
  <si>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</si>
  <si>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</si>
  <si>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</si>
  <si>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</si>
  <si>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</si>
  <si>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</si>
  <si>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</si>
  <si>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</si>
  <si>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</si>
  <si>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</si>
  <si>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</si>
  <si>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</si>
  <si>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</si>
  <si>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</si>
  <si>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</si>
  <si>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</si>
  <si>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</si>
  <si>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</si>
  <si>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</si>
  <si>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</si>
  <si>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</si>
  <si>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</si>
  <si>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</si>
  <si>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</si>
  <si>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</si>
  <si>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</si>
  <si>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</si>
  <si>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</si>
  <si>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</si>
  <si>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</si>
  <si>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</si>
  <si>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</si>
  <si>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</si>
  <si>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</si>
  <si>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</si>
  <si>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</si>
  <si>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</si>
  <si>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</si>
  <si>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</si>
  <si>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</si>
  <si>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</si>
  <si>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</si>
  <si>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</si>
  <si>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</si>
  <si>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</si>
  <si>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</si>
  <si>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</si>
  <si>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</si>
  <si>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</si>
  <si>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</si>
  <si>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</si>
  <si>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</si>
  <si>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</si>
  <si>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</si>
  <si>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</si>
  <si>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</si>
  <si>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</si>
  <si>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</si>
  <si>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</si>
  <si>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</si>
  <si>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</si>
  <si>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</si>
  <si>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</si>
  <si>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</si>
  <si>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</si>
  <si>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</si>
  <si>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</si>
  <si>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</si>
  <si>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</si>
  <si>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</si>
  <si>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</si>
  <si>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</si>
  <si>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</si>
  <si>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</si>
  <si>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</si>
  <si>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</si>
  <si>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</si>
  <si>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</si>
  <si>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</si>
  <si>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</si>
  <si>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</si>
  <si>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</si>
  <si>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</si>
  <si>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</si>
  <si>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</si>
  <si>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</si>
  <si>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</si>
  <si>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</si>
  <si>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</si>
  <si>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</si>
  <si>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</si>
  <si>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</si>
  <si>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</si>
  <si>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</si>
  <si>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</si>
  <si>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</si>
  <si>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</si>
  <si>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</si>
  <si>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</si>
  <si>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</si>
  <si>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</si>
  <si>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</si>
  <si>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</si>
  <si>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</si>
  <si>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</si>
  <si>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</si>
  <si>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</si>
  <si>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</si>
  <si>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</si>
  <si>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</si>
  <si>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</si>
  <si>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</si>
  <si>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</si>
  <si>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</si>
  <si>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</si>
  <si>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</si>
  <si>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</si>
  <si>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</si>
  <si>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</si>
  <si>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</si>
  <si>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</si>
  <si>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</si>
  <si>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</si>
  <si>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</si>
  <si>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</si>
  <si>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</si>
  <si>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</si>
  <si>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</si>
  <si>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</si>
  <si>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</si>
  <si>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</si>
  <si>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</si>
  <si>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</si>
  <si>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</si>
  <si>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</si>
  <si>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</si>
  <si>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</si>
  <si>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</si>
  <si>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</si>
  <si>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</si>
  <si>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</si>
  <si>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</si>
  <si>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</si>
  <si>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</si>
  <si>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</si>
  <si>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</si>
  <si>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</si>
  <si>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</si>
  <si>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</si>
  <si>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</si>
  <si>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</si>
  <si>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</si>
  <si>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</si>
  <si>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</si>
  <si>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</si>
  <si>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</si>
  <si>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</si>
  <si>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</si>
  <si>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</si>
  <si>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</si>
  <si>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</si>
  <si>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</si>
  <si>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</si>
  <si>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</si>
  <si>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</si>
  <si>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</si>
  <si>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</si>
  <si>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</si>
  <si>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</si>
  <si>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</si>
  <si>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</si>
  <si>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</si>
  <si>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</si>
  <si>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</si>
  <si>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</si>
  <si>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</si>
  <si>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</si>
  <si>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</si>
  <si>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</si>
  <si>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</si>
  <si>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</si>
  <si>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</si>
  <si>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</si>
  <si>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</si>
  <si>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</si>
  <si>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</si>
  <si>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</si>
  <si>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</si>
  <si>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</si>
  <si>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</si>
  <si>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</si>
  <si>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</si>
  <si>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</si>
  <si>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</si>
  <si>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</si>
  <si>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</si>
  <si>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</si>
  <si>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</si>
  <si>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</si>
  <si>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</si>
  <si>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</si>
  <si>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copromet</t>
  </si>
  <si>
    <t xml:space="preserve">jose echavez </t>
  </si>
  <si>
    <t>sta clara 1126</t>
  </si>
  <si>
    <t>chile españa 8013, La cisterna</t>
  </si>
  <si>
    <t>veronica</t>
  </si>
  <si>
    <t>Hisopo con Recipiente</t>
  </si>
  <si>
    <t>Dispensador Papel Higiénico plástico</t>
  </si>
  <si>
    <t>artecola</t>
  </si>
  <si>
    <t>Dispensador de Jabón (acero inoxidable) 360 ml</t>
  </si>
  <si>
    <t>Basurero Plástico Tapa Vaivén 20 lts</t>
  </si>
  <si>
    <t>JJ DETRE</t>
  </si>
  <si>
    <t>prisa</t>
  </si>
  <si>
    <t>Dispensador toalla interfoliada blanco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</si>
</sst>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vertical="top" wrapText="1"/>
      <protection locked="0"/>
    </xf>
    <xf numFmtId="0" fontId="52" fillId="33" borderId="11" xfId="0" applyFont="1" applyFill="1" applyBorder="1" applyAlignment="1" applyProtection="1">
      <alignment horizontal="center" vertical="top" wrapText="1"/>
      <protection locked="0"/>
    </xf>
    <xf numFmtId="0" fontId="52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172" fontId="53" fillId="33" borderId="0" xfId="0" applyNumberFormat="1" applyFont="1" applyFill="1" applyBorder="1" applyAlignment="1" applyProtection="1">
      <alignment horizontal="center" vertical="center"/>
      <protection locked="0"/>
    </xf>
    <xf numFmtId="14" fontId="5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3" fillId="0" borderId="19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20" xfId="0" applyFont="1" applyFill="1" applyBorder="1" applyAlignment="1" applyProtection="1">
      <alignment horizontal="center"/>
      <protection locked="0"/>
    </xf>
    <xf numFmtId="0" fontId="5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5" fillId="0" borderId="0" xfId="0" applyFont="1" applyAlignment="1" applyProtection="1">
      <alignment/>
      <protection locked="0"/>
    </xf>
    <xf numFmtId="0" fontId="55" fillId="0" borderId="2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22" xfId="0" applyFont="1" applyBorder="1" applyAlignment="1" applyProtection="1">
      <alignment/>
      <protection locked="0"/>
    </xf>
    <xf numFmtId="0" fontId="55" fillId="0" borderId="23" xfId="0" applyFont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3" fontId="5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15" xfId="0" applyFont="1" applyFill="1" applyBorder="1" applyAlignment="1" applyProtection="1">
      <alignment horizontal="right"/>
      <protection locked="0"/>
    </xf>
    <xf numFmtId="9" fontId="56" fillId="33" borderId="26" xfId="0" applyNumberFormat="1" applyFont="1" applyFill="1" applyBorder="1" applyAlignment="1" applyProtection="1">
      <alignment horizontal="right" vertical="center"/>
      <protection locked="0"/>
    </xf>
    <xf numFmtId="9" fontId="56" fillId="33" borderId="0" xfId="0" applyNumberFormat="1" applyFont="1" applyFill="1" applyBorder="1" applyAlignment="1" applyProtection="1">
      <alignment horizontal="right" vertical="center"/>
      <protection locked="0"/>
    </xf>
    <xf numFmtId="9" fontId="56" fillId="33" borderId="19" xfId="0" applyNumberFormat="1" applyFont="1" applyFill="1" applyBorder="1" applyAlignment="1" applyProtection="1">
      <alignment horizontal="center" vertical="center"/>
      <protection locked="0"/>
    </xf>
    <xf numFmtId="1" fontId="56" fillId="33" borderId="27" xfId="0" applyNumberFormat="1" applyFont="1" applyFill="1" applyBorder="1" applyAlignment="1" applyProtection="1">
      <alignment horizontal="center"/>
      <protection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 horizontal="right" vertical="center"/>
      <protection locked="0"/>
    </xf>
    <xf numFmtId="0" fontId="56" fillId="33" borderId="19" xfId="0" applyFont="1" applyFill="1" applyBorder="1" applyAlignment="1" applyProtection="1">
      <alignment horizontal="right"/>
      <protection locked="0"/>
    </xf>
    <xf numFmtId="0" fontId="56" fillId="33" borderId="28" xfId="0" applyFont="1" applyFill="1" applyBorder="1" applyAlignment="1" applyProtection="1">
      <alignment/>
      <protection locked="0"/>
    </xf>
    <xf numFmtId="0" fontId="56" fillId="33" borderId="29" xfId="0" applyFont="1" applyFill="1" applyBorder="1" applyAlignment="1" applyProtection="1">
      <alignment horizontal="right" vertical="center"/>
      <protection locked="0"/>
    </xf>
    <xf numFmtId="0" fontId="56" fillId="33" borderId="24" xfId="0" applyFont="1" applyFill="1" applyBorder="1" applyAlignment="1" applyProtection="1">
      <alignment horizontal="right" vertical="center"/>
      <protection locked="0"/>
    </xf>
    <xf numFmtId="0" fontId="56" fillId="33" borderId="30" xfId="0" applyFont="1" applyFill="1" applyBorder="1" applyAlignment="1" applyProtection="1">
      <alignment horizontal="right"/>
      <protection locked="0"/>
    </xf>
    <xf numFmtId="1" fontId="56" fillId="33" borderId="31" xfId="0" applyNumberFormat="1" applyFont="1" applyFill="1" applyBorder="1" applyAlignment="1" applyProtection="1">
      <alignment horizontal="center"/>
      <protection/>
    </xf>
    <xf numFmtId="173" fontId="59" fillId="0" borderId="13" xfId="45" applyNumberFormat="1" applyFont="1" applyFill="1" applyBorder="1" applyAlignment="1" applyProtection="1">
      <alignment horizontal="center" vertical="center"/>
      <protection locked="0"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174" fontId="56" fillId="33" borderId="0" xfId="0" applyNumberFormat="1" applyFont="1" applyFill="1" applyBorder="1" applyAlignment="1" applyProtection="1">
      <alignment horizontal="center"/>
      <protection locked="0"/>
    </xf>
    <xf numFmtId="174" fontId="56" fillId="33" borderId="24" xfId="0" applyNumberFormat="1" applyFont="1" applyFill="1" applyBorder="1" applyAlignment="1" applyProtection="1">
      <alignment horizontal="center"/>
      <protection locked="0"/>
    </xf>
    <xf numFmtId="0" fontId="42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28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174" fontId="56" fillId="33" borderId="33" xfId="0" applyNumberFormat="1" applyFont="1" applyFill="1" applyBorder="1" applyAlignment="1" applyProtection="1">
      <alignment horizontal="center"/>
      <protection/>
    </xf>
    <xf numFmtId="174" fontId="56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31" fillId="0" borderId="13" xfId="0" applyFont="1" applyBorder="1" applyAlignment="1" applyProtection="1">
      <alignment horizontal="center"/>
      <protection locked="0"/>
    </xf>
    <xf numFmtId="0" fontId="31" fillId="33" borderId="15" xfId="0" applyFont="1" applyFill="1" applyBorder="1" applyAlignment="1" applyProtection="1">
      <alignment horizontal="center"/>
      <protection locked="0"/>
    </xf>
    <xf numFmtId="0" fontId="57" fillId="33" borderId="28" xfId="0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31" fillId="33" borderId="12" xfId="0" applyFont="1" applyFill="1" applyBorder="1" applyAlignment="1" applyProtection="1">
      <alignment horizontal="center"/>
      <protection locked="0"/>
    </xf>
    <xf numFmtId="174" fontId="31" fillId="33" borderId="35" xfId="0" applyNumberFormat="1" applyFont="1" applyFill="1" applyBorder="1" applyAlignment="1" applyProtection="1">
      <alignment horizontal="center"/>
      <protection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24050" y="28575"/>
          <a:ext cx="390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5.0039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1427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3" t="s">
        <v>6</v>
      </c>
      <c r="C4" s="74"/>
      <c r="D4" s="75" t="s">
        <v>583</v>
      </c>
      <c r="E4" s="74" t="s">
        <v>12</v>
      </c>
      <c r="F4" s="76"/>
      <c r="G4" s="76"/>
      <c r="H4" s="77"/>
      <c r="I4" s="74" t="s">
        <v>9</v>
      </c>
      <c r="J4" s="78">
        <f>VLOOKUP(D4,CLIENTES,10,FALSE)</f>
        <v>0</v>
      </c>
      <c r="K4" s="20"/>
    </row>
    <row r="5" spans="2:11" ht="15">
      <c r="B5" s="79"/>
      <c r="C5" s="80"/>
      <c r="D5" s="81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10" ht="17.25" customHeight="1">
      <c r="B6" s="79" t="s">
        <v>27</v>
      </c>
      <c r="C6" s="80"/>
      <c r="D6" s="82" t="str">
        <f>VLOOKUP(D4,CLIENTES,2,FALSE)</f>
        <v>ARTECOLA CHILE S.A</v>
      </c>
      <c r="E6" s="80" t="s">
        <v>7</v>
      </c>
      <c r="F6" s="120">
        <f>VLOOKUP(D4,CLIENTES,5,FALSE)</f>
        <v>0</v>
      </c>
      <c r="G6" s="120"/>
      <c r="H6" s="120"/>
      <c r="I6" s="83" t="str">
        <f>VLOOKUP(D4,CLIENTES,11,FALSE)</f>
        <v>cristobal.ramos@artecola.cl</v>
      </c>
      <c r="J6" s="84"/>
    </row>
    <row r="7" spans="2:10" ht="15">
      <c r="B7" s="79" t="s">
        <v>25</v>
      </c>
      <c r="C7" s="80"/>
      <c r="D7" s="82" t="str">
        <f>VLOOKUP(D4,CLIENTES,3,FALSE)</f>
        <v>QUIMICA</v>
      </c>
      <c r="E7" s="80" t="s">
        <v>8</v>
      </c>
      <c r="F7" s="120">
        <f>VLOOKUP(D4,CLIENTES,6,FALSE)</f>
        <v>0</v>
      </c>
      <c r="G7" s="120"/>
      <c r="H7" s="120"/>
      <c r="I7" s="80" t="s">
        <v>26</v>
      </c>
      <c r="J7" s="85" t="str">
        <f>VLOOKUP(D4,CLIENTES,8,FALSE)</f>
        <v>Cristobal Ramos</v>
      </c>
    </row>
    <row r="8" spans="2:15" ht="15.75" thickBot="1">
      <c r="B8" s="110" t="s">
        <v>28</v>
      </c>
      <c r="C8" s="119"/>
      <c r="D8" s="82">
        <f>VLOOKUP(D4,CLIENTES,7,FALSE)</f>
        <v>0</v>
      </c>
      <c r="E8" s="80" t="s">
        <v>11</v>
      </c>
      <c r="F8" s="120">
        <f>VLOOKUP(D4,CLIENTES,12,FALSE)</f>
        <v>0</v>
      </c>
      <c r="G8" s="120"/>
      <c r="H8" s="120"/>
      <c r="I8" s="80" t="s">
        <v>14</v>
      </c>
      <c r="J8" s="86">
        <f ca="1">TODAY()</f>
        <v>41691</v>
      </c>
      <c r="K8" s="20"/>
      <c r="L8" s="20"/>
      <c r="O8" s="8" t="s">
        <v>588</v>
      </c>
    </row>
    <row r="9" spans="2:18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O9" s="8" t="s">
        <v>587</v>
      </c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13" t="s">
        <v>24</v>
      </c>
      <c r="D10" s="114"/>
      <c r="E10" s="115"/>
      <c r="F10" s="92" t="s">
        <v>0</v>
      </c>
      <c r="G10" s="93" t="s">
        <v>23</v>
      </c>
      <c r="H10" s="93" t="s">
        <v>15</v>
      </c>
      <c r="I10" s="94" t="s">
        <v>13</v>
      </c>
      <c r="J10" s="99" t="s">
        <v>2</v>
      </c>
      <c r="K10" s="24" t="s">
        <v>18</v>
      </c>
      <c r="L10" s="25" t="s">
        <v>594</v>
      </c>
      <c r="M10" s="8" t="s">
        <v>591</v>
      </c>
      <c r="N10" s="25" t="s">
        <v>595</v>
      </c>
      <c r="O10" s="25" t="s">
        <v>584</v>
      </c>
      <c r="P10" s="26" t="s">
        <v>16</v>
      </c>
      <c r="Q10" s="25" t="s">
        <v>19</v>
      </c>
      <c r="R10" s="27" t="s">
        <v>20</v>
      </c>
    </row>
    <row r="11" spans="2:19" ht="15">
      <c r="B11" s="107">
        <v>1</v>
      </c>
      <c r="C11" s="116" t="s">
        <v>589</v>
      </c>
      <c r="D11" s="117"/>
      <c r="E11" s="118"/>
      <c r="F11" s="103">
        <v>4</v>
      </c>
      <c r="G11" s="73" t="s">
        <v>23</v>
      </c>
      <c r="H11" s="104">
        <f>+R11</f>
        <v>1004</v>
      </c>
      <c r="I11" s="105">
        <v>0</v>
      </c>
      <c r="J11" s="71">
        <f aca="true" t="shared" si="0" ref="J11:J16">+F11*H11*(1-I11/100)</f>
        <v>4016</v>
      </c>
      <c r="K11" s="28">
        <v>1</v>
      </c>
      <c r="L11" s="29">
        <v>664</v>
      </c>
      <c r="M11" s="29">
        <v>1100</v>
      </c>
      <c r="N11" s="29">
        <v>502</v>
      </c>
      <c r="O11" s="29"/>
      <c r="P11" s="30">
        <v>2</v>
      </c>
      <c r="Q11" s="31">
        <f>+N11</f>
        <v>502</v>
      </c>
      <c r="R11" s="35">
        <f>+Q11*P11</f>
        <v>1004</v>
      </c>
      <c r="S11" s="66"/>
    </row>
    <row r="12" spans="2:19" ht="15">
      <c r="B12" s="109">
        <v>2</v>
      </c>
      <c r="C12" s="110" t="s">
        <v>593</v>
      </c>
      <c r="D12" s="111"/>
      <c r="E12" s="112"/>
      <c r="F12" s="100">
        <v>4</v>
      </c>
      <c r="G12" s="79" t="s">
        <v>23</v>
      </c>
      <c r="H12" s="98">
        <f>+R12</f>
        <v>15082.4</v>
      </c>
      <c r="I12" s="106"/>
      <c r="J12" s="71">
        <f t="shared" si="0"/>
        <v>60329.6</v>
      </c>
      <c r="K12" s="28">
        <v>2</v>
      </c>
      <c r="L12" s="29">
        <v>2092</v>
      </c>
      <c r="M12" s="29">
        <v>16000</v>
      </c>
      <c r="N12" s="29">
        <v>8872</v>
      </c>
      <c r="O12" s="29">
        <f>460*6*22.4</f>
        <v>61823.99999999999</v>
      </c>
      <c r="P12" s="30">
        <v>1.7</v>
      </c>
      <c r="Q12" s="31">
        <f>+N12</f>
        <v>8872</v>
      </c>
      <c r="R12" s="35">
        <f>+Q12*P12</f>
        <v>15082.4</v>
      </c>
      <c r="S12" s="66"/>
    </row>
    <row r="13" spans="2:19" ht="15">
      <c r="B13" s="109">
        <v>3</v>
      </c>
      <c r="C13" s="110" t="s">
        <v>592</v>
      </c>
      <c r="D13" s="111"/>
      <c r="E13" s="112"/>
      <c r="F13" s="100">
        <v>2</v>
      </c>
      <c r="G13" s="79" t="s">
        <v>23</v>
      </c>
      <c r="H13" s="98">
        <f>+R13</f>
        <v>14314</v>
      </c>
      <c r="I13" s="106"/>
      <c r="J13" s="71">
        <f t="shared" si="0"/>
        <v>28628</v>
      </c>
      <c r="K13" s="28">
        <v>3</v>
      </c>
      <c r="L13" s="29"/>
      <c r="M13" s="29">
        <v>14000</v>
      </c>
      <c r="N13" s="29">
        <v>8420</v>
      </c>
      <c r="O13" s="29"/>
      <c r="P13" s="30">
        <v>1.7</v>
      </c>
      <c r="Q13" s="31">
        <f>+N13</f>
        <v>8420</v>
      </c>
      <c r="R13" s="35">
        <f aca="true" t="shared" si="1" ref="R13:R28">Q13*P13</f>
        <v>14314</v>
      </c>
      <c r="S13" s="67"/>
    </row>
    <row r="14" spans="2:18" ht="15">
      <c r="B14" s="109">
        <v>4</v>
      </c>
      <c r="C14" s="110" t="s">
        <v>590</v>
      </c>
      <c r="D14" s="111"/>
      <c r="E14" s="112"/>
      <c r="F14" s="100">
        <v>2</v>
      </c>
      <c r="G14" s="79" t="s">
        <v>23</v>
      </c>
      <c r="H14" s="98">
        <f>+R14</f>
        <v>9525.1</v>
      </c>
      <c r="I14" s="106"/>
      <c r="J14" s="71">
        <f t="shared" si="0"/>
        <v>19050.2</v>
      </c>
      <c r="K14" s="28">
        <v>4</v>
      </c>
      <c r="L14" s="29">
        <v>8395</v>
      </c>
      <c r="M14" s="29">
        <v>14000</v>
      </c>
      <c r="N14" s="29">
        <v>5603</v>
      </c>
      <c r="O14" s="29"/>
      <c r="P14" s="30">
        <v>1.7</v>
      </c>
      <c r="Q14" s="31">
        <f>+N14</f>
        <v>5603</v>
      </c>
      <c r="R14" s="35">
        <f t="shared" si="1"/>
        <v>9525.1</v>
      </c>
    </row>
    <row r="15" spans="2:18" ht="15">
      <c r="B15" s="109">
        <v>5</v>
      </c>
      <c r="C15" s="110" t="s">
        <v>596</v>
      </c>
      <c r="D15" s="111"/>
      <c r="E15" s="112"/>
      <c r="F15" s="100">
        <v>1</v>
      </c>
      <c r="G15" s="79" t="s">
        <v>23</v>
      </c>
      <c r="H15" s="98">
        <f>+R15</f>
        <v>14263</v>
      </c>
      <c r="I15" s="106"/>
      <c r="J15" s="71">
        <f t="shared" si="0"/>
        <v>14263</v>
      </c>
      <c r="K15" s="28">
        <v>5</v>
      </c>
      <c r="L15" s="29"/>
      <c r="M15" s="29">
        <v>17000</v>
      </c>
      <c r="N15" s="29">
        <v>8390</v>
      </c>
      <c r="O15" s="29"/>
      <c r="P15" s="30">
        <v>1.7</v>
      </c>
      <c r="Q15" s="31">
        <f>+N15</f>
        <v>8390</v>
      </c>
      <c r="R15" s="35">
        <f t="shared" si="1"/>
        <v>14263</v>
      </c>
    </row>
    <row r="16" spans="2:18" ht="15">
      <c r="B16" s="108">
        <v>6</v>
      </c>
      <c r="C16" s="110"/>
      <c r="D16" s="111"/>
      <c r="E16" s="112"/>
      <c r="F16" s="100"/>
      <c r="G16" s="79"/>
      <c r="H16" s="98"/>
      <c r="I16" s="63"/>
      <c r="J16" s="71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8">
        <v>7</v>
      </c>
      <c r="C17" s="110"/>
      <c r="D17" s="111"/>
      <c r="E17" s="112"/>
      <c r="F17" s="102"/>
      <c r="G17" s="37"/>
      <c r="H17" s="98"/>
      <c r="I17" s="63"/>
      <c r="J17" s="71">
        <f aca="true" t="shared" si="2" ref="J17:J27">+F17*H17*(1-I17/100)</f>
        <v>0</v>
      </c>
      <c r="K17" s="28">
        <v>7</v>
      </c>
      <c r="L17" s="29"/>
      <c r="M17" s="29"/>
      <c r="N17" s="29"/>
      <c r="O17" s="29"/>
      <c r="P17" s="30">
        <v>1.4</v>
      </c>
      <c r="Q17" s="31"/>
      <c r="R17" s="35">
        <f t="shared" si="1"/>
        <v>0</v>
      </c>
    </row>
    <row r="18" spans="2:18" ht="15">
      <c r="B18" s="108">
        <v>8</v>
      </c>
      <c r="C18" s="110"/>
      <c r="D18" s="111"/>
      <c r="E18" s="112"/>
      <c r="F18" s="100"/>
      <c r="G18" s="79"/>
      <c r="H18" s="98"/>
      <c r="I18" s="63"/>
      <c r="J18" s="71">
        <f t="shared" si="2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8">
        <v>9</v>
      </c>
      <c r="C19" s="95"/>
      <c r="D19" s="96"/>
      <c r="E19" s="97"/>
      <c r="F19" s="100"/>
      <c r="G19" s="79"/>
      <c r="H19" s="98"/>
      <c r="I19" s="63"/>
      <c r="J19" s="71">
        <f t="shared" si="2"/>
        <v>0</v>
      </c>
      <c r="K19" s="28">
        <v>9</v>
      </c>
      <c r="L19" s="29"/>
      <c r="M19" s="29"/>
      <c r="N19" s="29"/>
      <c r="O19" s="29"/>
      <c r="P19" s="30">
        <v>1.4</v>
      </c>
      <c r="Q19" s="31"/>
      <c r="R19" s="35">
        <f t="shared" si="1"/>
        <v>0</v>
      </c>
    </row>
    <row r="20" spans="2:18" ht="15">
      <c r="B20" s="108">
        <v>10</v>
      </c>
      <c r="C20" s="95"/>
      <c r="D20" s="96"/>
      <c r="E20" s="97"/>
      <c r="F20" s="100"/>
      <c r="G20" s="79"/>
      <c r="H20" s="98"/>
      <c r="I20" s="63"/>
      <c r="J20" s="71">
        <f t="shared" si="2"/>
        <v>0</v>
      </c>
      <c r="K20" s="28">
        <v>10</v>
      </c>
      <c r="L20" s="29"/>
      <c r="M20" s="29"/>
      <c r="N20" s="29"/>
      <c r="O20" s="29">
        <v>38000</v>
      </c>
      <c r="P20" s="30">
        <v>1.4</v>
      </c>
      <c r="Q20" s="31"/>
      <c r="R20" s="35">
        <f t="shared" si="1"/>
        <v>0</v>
      </c>
    </row>
    <row r="21" spans="2:18" ht="15">
      <c r="B21" s="108">
        <v>11</v>
      </c>
      <c r="C21" s="95"/>
      <c r="D21" s="96"/>
      <c r="E21" s="97"/>
      <c r="F21" s="100"/>
      <c r="G21" s="79"/>
      <c r="H21" s="98"/>
      <c r="I21" s="63"/>
      <c r="J21" s="71">
        <f t="shared" si="2"/>
        <v>0</v>
      </c>
      <c r="K21" s="28">
        <v>11</v>
      </c>
      <c r="L21" s="29"/>
      <c r="M21" s="29"/>
      <c r="O21" s="29"/>
      <c r="P21" s="30">
        <v>1.4</v>
      </c>
      <c r="Q21" s="31">
        <f>+N21</f>
        <v>0</v>
      </c>
      <c r="R21" s="35">
        <f t="shared" si="1"/>
        <v>0</v>
      </c>
    </row>
    <row r="22" spans="2:18" ht="15">
      <c r="B22" s="108">
        <v>12</v>
      </c>
      <c r="C22" s="95"/>
      <c r="D22" s="96"/>
      <c r="E22" s="97"/>
      <c r="F22" s="100"/>
      <c r="G22" s="79"/>
      <c r="H22" s="98">
        <f>+R22</f>
        <v>0</v>
      </c>
      <c r="I22" s="63"/>
      <c r="J22" s="71">
        <f t="shared" si="2"/>
        <v>0</v>
      </c>
      <c r="K22" s="28"/>
      <c r="L22" s="29"/>
      <c r="M22" s="29"/>
      <c r="N22" s="29"/>
      <c r="O22" s="29"/>
      <c r="P22" s="30">
        <v>1</v>
      </c>
      <c r="Q22" s="31">
        <f aca="true" t="shared" si="3" ref="Q22:Q27">+N22</f>
        <v>0</v>
      </c>
      <c r="R22" s="35">
        <f t="shared" si="1"/>
        <v>0</v>
      </c>
    </row>
    <row r="23" spans="2:18" ht="15">
      <c r="B23" s="108">
        <v>13</v>
      </c>
      <c r="C23" s="95"/>
      <c r="D23" s="96"/>
      <c r="E23" s="97"/>
      <c r="F23" s="100"/>
      <c r="G23" s="79"/>
      <c r="H23" s="98">
        <f>+R23</f>
        <v>0</v>
      </c>
      <c r="I23" s="63"/>
      <c r="J23" s="71">
        <f t="shared" si="2"/>
        <v>0</v>
      </c>
      <c r="K23" s="28"/>
      <c r="L23" s="29"/>
      <c r="M23" s="29"/>
      <c r="N23" s="29"/>
      <c r="O23" s="29"/>
      <c r="P23" s="30">
        <v>1.5</v>
      </c>
      <c r="Q23" s="31">
        <f t="shared" si="3"/>
        <v>0</v>
      </c>
      <c r="R23" s="35">
        <f t="shared" si="1"/>
        <v>0</v>
      </c>
    </row>
    <row r="24" spans="2:18" ht="15">
      <c r="B24" s="108">
        <v>14</v>
      </c>
      <c r="C24" s="95"/>
      <c r="D24" s="96"/>
      <c r="E24" s="97"/>
      <c r="F24" s="100"/>
      <c r="G24" s="79"/>
      <c r="H24" s="98">
        <f>+R24</f>
        <v>0</v>
      </c>
      <c r="I24" s="63"/>
      <c r="J24" s="71">
        <f t="shared" si="2"/>
        <v>0</v>
      </c>
      <c r="K24" s="28"/>
      <c r="L24" s="29"/>
      <c r="M24" s="29"/>
      <c r="N24" s="29"/>
      <c r="O24" s="29"/>
      <c r="P24" s="30">
        <v>1.5</v>
      </c>
      <c r="Q24" s="31">
        <f t="shared" si="3"/>
        <v>0</v>
      </c>
      <c r="R24" s="35">
        <f t="shared" si="1"/>
        <v>0</v>
      </c>
    </row>
    <row r="25" spans="2:18" ht="15">
      <c r="B25" s="108">
        <v>15</v>
      </c>
      <c r="C25" s="95"/>
      <c r="D25" s="96"/>
      <c r="E25" s="68"/>
      <c r="F25" s="102"/>
      <c r="G25" s="37"/>
      <c r="H25" s="98">
        <f>+R25</f>
        <v>0</v>
      </c>
      <c r="I25" s="63"/>
      <c r="J25" s="71">
        <f t="shared" si="2"/>
        <v>0</v>
      </c>
      <c r="K25" s="28"/>
      <c r="L25" s="29"/>
      <c r="M25" s="29"/>
      <c r="N25" s="29"/>
      <c r="O25" s="29"/>
      <c r="P25" s="30">
        <v>1</v>
      </c>
      <c r="Q25" s="31">
        <f t="shared" si="3"/>
        <v>0</v>
      </c>
      <c r="R25" s="35">
        <f t="shared" si="1"/>
        <v>0</v>
      </c>
    </row>
    <row r="26" spans="2:18" ht="15">
      <c r="B26" s="108">
        <v>16</v>
      </c>
      <c r="C26" s="95"/>
      <c r="D26" s="96"/>
      <c r="E26" s="68"/>
      <c r="F26" s="102"/>
      <c r="G26" s="37"/>
      <c r="H26" s="98"/>
      <c r="I26" s="63"/>
      <c r="J26" s="71">
        <f t="shared" si="2"/>
        <v>0</v>
      </c>
      <c r="K26" s="28"/>
      <c r="L26" s="29"/>
      <c r="M26" s="29"/>
      <c r="N26" s="29"/>
      <c r="O26" s="29"/>
      <c r="P26" s="30">
        <v>1</v>
      </c>
      <c r="Q26" s="31">
        <f t="shared" si="3"/>
        <v>0</v>
      </c>
      <c r="R26" s="35">
        <f t="shared" si="1"/>
        <v>0</v>
      </c>
    </row>
    <row r="27" spans="2:18" ht="15">
      <c r="B27" s="108">
        <v>17</v>
      </c>
      <c r="C27" s="95"/>
      <c r="D27" s="96"/>
      <c r="E27" s="68"/>
      <c r="F27" s="102"/>
      <c r="G27" s="37"/>
      <c r="H27" s="98">
        <f>+R27</f>
        <v>0</v>
      </c>
      <c r="I27" s="63"/>
      <c r="J27" s="71">
        <f t="shared" si="2"/>
        <v>0</v>
      </c>
      <c r="K27" s="28"/>
      <c r="L27" s="29"/>
      <c r="M27" s="29"/>
      <c r="N27" s="29"/>
      <c r="O27" s="29"/>
      <c r="P27" s="30">
        <v>1</v>
      </c>
      <c r="Q27" s="31">
        <f t="shared" si="3"/>
        <v>0</v>
      </c>
      <c r="R27" s="35">
        <f t="shared" si="1"/>
        <v>0</v>
      </c>
    </row>
    <row r="28" spans="2:18" ht="15.75" thickBot="1">
      <c r="B28" s="61"/>
      <c r="C28" s="41"/>
      <c r="D28" s="42"/>
      <c r="E28" s="69"/>
      <c r="F28" s="101"/>
      <c r="G28" s="70"/>
      <c r="H28" s="72"/>
      <c r="I28" s="64"/>
      <c r="J28" s="72"/>
      <c r="K28" s="28"/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126286.8</v>
      </c>
    </row>
    <row r="30" spans="2:13" ht="15">
      <c r="B30" s="44"/>
      <c r="C30" s="45"/>
      <c r="D30" s="46"/>
      <c r="E30" s="38"/>
      <c r="F30" s="47"/>
      <c r="G30" s="48" t="s">
        <v>13</v>
      </c>
      <c r="H30" s="49"/>
      <c r="I30" s="50"/>
      <c r="J30" s="51">
        <f>J29*I30</f>
        <v>0</v>
      </c>
      <c r="M30" s="8" t="s">
        <v>585</v>
      </c>
    </row>
    <row r="31" spans="2:13" ht="15">
      <c r="B31" s="37"/>
      <c r="C31" s="38"/>
      <c r="D31" s="38"/>
      <c r="E31" s="38"/>
      <c r="F31" s="52"/>
      <c r="G31" s="53" t="s">
        <v>4</v>
      </c>
      <c r="H31" s="45"/>
      <c r="I31" s="54"/>
      <c r="J31" s="51">
        <f>J29-J30</f>
        <v>126286.8</v>
      </c>
      <c r="M31" s="8" t="s">
        <v>586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23994.492000000002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150281.29200000002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2014-02-19T19:25:14Z</cp:lastPrinted>
  <dcterms:created xsi:type="dcterms:W3CDTF">2013-07-12T05:01:37Z</dcterms:created>
  <dcterms:modified xsi:type="dcterms:W3CDTF">2014-02-21T13:14:36Z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