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F7" i="1" l="1"/>
  <c r="D6" i="1" l="1"/>
  <c r="R22" i="1" l="1"/>
  <c r="H22" i="1" s="1"/>
  <c r="J22" i="1" s="1"/>
  <c r="R15" i="1" l="1"/>
  <c r="R16" i="1"/>
  <c r="H16" i="1" s="1"/>
  <c r="R17" i="1"/>
  <c r="R18" i="1"/>
  <c r="R19" i="1"/>
  <c r="H19" i="1" s="1"/>
  <c r="J19" i="1" s="1"/>
  <c r="R20" i="1"/>
  <c r="H20" i="1" s="1"/>
  <c r="J20" i="1" s="1"/>
  <c r="H15" i="1" l="1"/>
  <c r="H18" i="1"/>
  <c r="J18" i="1" s="1"/>
  <c r="H17" i="1"/>
  <c r="J17" i="1" s="1"/>
  <c r="J16" i="1"/>
  <c r="R12" i="1"/>
  <c r="H12" i="1" s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<sst xmlns="http://schemas.openxmlformats.org/spreadsheetml/2006/main" count="945" uniqueCount="658">
  <si>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</si>
  <si>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</si>
  <si>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</si>
  <si>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</si>
  <si>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</si>
  <si>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</si>
  <si>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</si>
  <si>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</si>
  <si>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</si>
  <si>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</si>
  <si>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</si>
  <si>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</si>
  <si>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</si>
  <si>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</si>
  <si>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</si>
  <si>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</si>
  <si>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</si>
  <si>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</si>
  <si>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</si>
  <si>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</si>
  <si>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</si>
  <si>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</si>
  <si>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</si>
  <si>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</si>
  <si>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</si>
  <si>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</si>
  <si>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</si>
  <si>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</si>
  <si>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</si>
  <si>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</si>
  <si>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</si>
  <si>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</si>
  <si>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</si>
  <si>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</si>
  <si>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</si>
  <si>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</si>
  <si>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</si>
  <si>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</si>
  <si>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</si>
  <si>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</si>
  <si>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</si>
  <si>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</si>
  <si>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</si>
  <si>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</si>
  <si>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</si>
  <si>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</si>
  <si>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</si>
  <si>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</si>
  <si>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</si>
  <si>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</si>
  <si>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</si>
  <si>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</si>
  <si>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</si>
  <si>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</si>
  <si>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</si>
  <si>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</si>
  <si>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</si>
  <si>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</si>
  <si>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</si>
  <si>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</si>
  <si>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</si>
  <si>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</si>
  <si>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</si>
  <si>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</si>
  <si>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</si>
  <si>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</si>
  <si>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</si>
  <si>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</si>
  <si>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</si>
  <si>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</si>
  <si>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</si>
  <si>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</si>
  <si>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</si>
  <si>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</si>
  <si>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</si>
  <si>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</si>
  <si>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</si>
  <si>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</si>
  <si>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</si>
  <si>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</si>
  <si>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</si>
  <si>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</si>
  <si>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</si>
  <si>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</si>
  <si>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</si>
  <si>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</si>
  <si>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</si>
  <si>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</si>
  <si>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</si>
  <si>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</si>
  <si>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</si>
  <si>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</si>
  <si>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</si>
  <si>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</si>
  <si>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</si>
  <si>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</si>
  <si>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</si>
  <si>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</si>
  <si>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</si>
  <si>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</si>
  <si>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</si>
  <si>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</si>
  <si>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</si>
  <si>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</si>
  <si>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</si>
  <si>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</si>
  <si>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</si>
  <si>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</si>
  <si>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</si>
  <si>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</si>
  <si>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</si>
  <si>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</si>
  <si>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</si>
  <si>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</si>
  <si>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</si>
  <si>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</si>
  <si>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</si>
  <si>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</si>
  <si>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</si>
  <si>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</si>
  <si>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</si>
  <si>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</si>
  <si>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</si>
  <si>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</si>
  <si>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</si>
  <si>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</si>
  <si>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</si>
  <si>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</si>
  <si>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</si>
  <si>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</si>
  <si>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</si>
  <si>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</si>
  <si>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</si>
  <si>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</si>
  <si>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</si>
  <si>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</si>
  <si>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</si>
  <si>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</si>
  <si>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</si>
  <si>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</si>
  <si>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</si>
  <si>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</si>
  <si>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</si>
  <si>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</si>
  <si>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</si>
  <si>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</si>
  <si>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</si>
  <si>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</si>
  <si>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</si>
  <si>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</si>
  <si>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</si>
  <si>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</si>
  <si>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</si>
  <si>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</si>
  <si>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</si>
  <si>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</si>
  <si>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</si>
  <si>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</si>
  <si>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</si>
  <si>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</si>
  <si>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</si>
  <si>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</si>
  <si>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</si>
  <si>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</si>
  <si>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</si>
  <si>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</si>
  <si>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</si>
  <si>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</si>
  <si>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</si>
  <si>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</si>
  <si>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</si>
  <si>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</si>
  <si>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</si>
  <si>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</si>
  <si>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</si>
  <si>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</si>
  <si>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</si>
  <si>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</si>
  <si>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</si>
  <si>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</si>
  <si>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</si>
  <si>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</si>
  <si>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</si>
  <si>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</si>
  <si>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</si>
  <si>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</si>
  <si>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</si>
  <si>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</si>
  <si>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</si>
  <si>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</si>
  <si>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</si>
  <si>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</si>
  <si>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</si>
  <si>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</si>
  <si>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</si>
  <si>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</si>
  <si>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</si>
  <si>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</si>
  <si>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</si>
  <si>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</si>
  <si>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</si>
  <si>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</si>
  <si>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</si>
  <si>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</si>
  <si>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</si>
  <si>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</si>
  <si>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</si>
  <si>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</si>
  <si>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</si>
  <si>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</si>
  <si>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</si>
  <si>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</si>
  <si>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</si>
  <si>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</si>
  <si>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</si>
  <si>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</si>
  <si>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</si>
  <si>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</si>
  <si>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</si>
  <si>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</si>
  <si>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</si>
  <si>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</si>
  <si>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</si>
  <si>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</si>
  <si>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</si>
  <si>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</si>
  <si>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</si>
  <si>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</si>
  <si>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</si>
  <si>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</si>
  <si>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</si>
  <si>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</si>
  <si>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</si>
  <si>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</si>
  <si>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</si>
  <si>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</si>
  <si>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</si>
  <si>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</si>
  <si>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</si>
  <si>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</si>
  <si>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</si>
  <si>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</si>
  <si>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</si>
  <si>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</si>
  <si>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</si>
  <si>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</si>
  <si>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</si>
  <si>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</si>
  <si>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</si>
  <si>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</si>
  <si>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</si>
  <si>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</si>
  <si>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</si>
  <si>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</si>
  <si>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</si>
  <si>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</si>
  <si>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</si>
  <si>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</si>
  <si>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</si>
  <si>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</si>
  <si>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</si>
  <si>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</si>
  <si>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</si>
  <si>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</si>
  <si>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</si>
  <si>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</si>
  <si>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</si>
  <si>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</si>
  <si>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</si>
  <si>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</si>
  <si>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</si>
  <si>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</si>
  <si>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</si>
  <si>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</si>
  <si>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</si>
  <si>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</si>
  <si>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</si>
  <si>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</si>
  <si>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</si>
  <si>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</si>
  <si>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</si>
  <si>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</si>
  <si>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</si>
  <si>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</si>
  <si>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</si>
  <si>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</si>
  <si>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</si>
  <si>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</si>
  <si>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</si>
  <si>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</si>
  <si>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</si>
  <si>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</si>
  <si>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</si>
  <si>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</si>
  <si>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</si>
  <si>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</si>
  <si>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</si>
  <si>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</si>
  <si>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</si>
  <si>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</si>
  <si>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</si>
  <si>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</si>
  <si>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</si>
  <si>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</si>
  <si>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</si>
  <si>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</si>
  <si>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</si>
  <si>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</si>
  <si>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</si>
  <si>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</si>
  <si>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</si>
  <si>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</si>
  <si>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</si>
  <si>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</si>
  <si>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</si>
  <si>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</si>
  <si>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</si>
  <si>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</si>
  <si>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</si>
  <si>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</si>
  <si>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</si>
  <si>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</si>
  <si>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</si>
  <si>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</si>
  <si>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</si>
  <si>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</si>
  <si>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</si>
  <si>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</si>
  <si>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</si>
  <si>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</si>
  <si>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</si>
  <si>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</si>
  <si>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</si>
  <si>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</si>
  <si>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</si>
  <si>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</si>
  <si>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</si>
  <si>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</si>
  <si>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</si>
  <si>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</si>
  <si>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</si>
  <si>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</si>
  <si>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</si>
  <si>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</si>
  <si>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</si>
  <si>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</si>
  <si>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</si>
  <si>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</si>
  <si>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</si>
  <si>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</si>
  <si>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</si>
  <si>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</si>
  <si>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</si>
  <si>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</si>
  <si>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</si>
  <si>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</si>
  <si>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</si>
  <si>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</si>
  <si>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</si>
  <si>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</si>
  <si>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</si>
  <si>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</si>
  <si>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</si>
  <si>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</si>
  <si>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</si>
  <si>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</si>
  <si>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</si>
  <si>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</si>
  <si>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</si>
  <si>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</si>
  <si>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</si>
  <si>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</si>
  <si>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</si>
  <si>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</si>
  <si>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</si>
  <si>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</si>
  <si>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</si>
  <si>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</si>
  <si>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</si>
  <si>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</si>
  <si>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</si>
  <si>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</si>
  <si>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</si>
  <si>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</si>
  <si>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</si>
  <si>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</si>
  <si>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</si>
  <si>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</si>
  <si>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</si>
  <si>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</si>
  <si>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</si>
  <si>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</si>
  <si>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</si>
  <si>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</si>
  <si>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</si>
  <si>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</si>
  <si>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</si>
  <si>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</si>
  <si>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</si>
  <si>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</si>
  <si>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</si>
  <si>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</si>
  <si>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</si>
  <si>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</si>
  <si>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</si>
  <si>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</si>
  <si>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</si>
  <si>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</si>
  <si>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</si>
  <si>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</si>
  <si>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</si>
  <si>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</si>
  <si>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</si>
  <si>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</si>
  <si>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</si>
  <si>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</si>
  <si>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</si>
  <si>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</si>
  <si>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</si>
  <si>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</si>
  <si>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</si>
  <si>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</si>
  <si>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</si>
  <si>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</si>
  <si>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</si>
  <si>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</si>
  <si>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</si>
  <si>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</si>
  <si>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</si>
  <si>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</si>
  <si>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</si>
  <si>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</si>
  <si>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</si>
  <si>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</si>
  <si>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</si>
  <si>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</si>
  <si>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</si>
  <si>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</si>
  <si>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</si>
  <si>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</si>
  <si>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</si>
  <si>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</si>
  <si>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</si>
  <si>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</si>
  <si>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</si>
  <si>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</si>
  <si>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</si>
  <si>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</si>
  <si>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</si>
  <si>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</si>
  <si>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</si>
  <si>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</si>
  <si>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</si>
  <si>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</si>
  <si>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</si>
  <si>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</si>
  <si>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</si>
  <si>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</si>
  <si>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</si>
  <si>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</si>
  <si>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</si>
  <si>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</si>
  <si>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</si>
  <si>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</si>
  <si>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</si>
  <si>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</si>
  <si>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</si>
  <si>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</si>
  <si>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</si>
  <si>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</si>
  <si>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</si>
  <si>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</si>
  <si>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</si>
  <si>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</si>
  <si>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</si>
  <si>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</si>
  <si>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</si>
  <si>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</si>
  <si>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</si>
  <si>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</si>
  <si>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</si>
  <si>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</si>
  <si>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</si>
  <si>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</si>
  <si>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</si>
  <si>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</si>
  <si>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</si>
  <si>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</si>
  <si>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</si>
  <si>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</si>
  <si>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</si>
  <si>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</si>
  <si>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</si>
  <si>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</si>
  <si>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</si>
  <si>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</si>
  <si>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</si>
  <si>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</si>
  <si>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</si>
  <si>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</si>
  <si>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</si>
  <si>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</si>
  <si>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</si>
  <si>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</si>
  <si>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</si>
  <si>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</si>
  <si>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</si>
  <si>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</si>
  <si>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</si>
  <si>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</si>
  <si>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</si>
  <si>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</si>
  <si>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</si>
  <si>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</si>
  <si>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</si>
  <si>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</si>
  <si>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</si>
  <si>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</si>
  <si>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</si>
  <si>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</si>
  <si>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</si>
  <si>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</si>
  <si>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</si>
  <si>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</si>
  <si>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</si>
  <si>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</si>
  <si>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</si>
  <si>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</si>
  <si>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</si>
  <si>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</si>
  <si>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</si>
  <si>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</si>
  <si>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</si>
  <si>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</si>
  <si>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</si>
  <si>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</si>
  <si>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</si>
  <si>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</si>
  <si>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</si>
  <si>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</si>
  <si>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</si>
  <si>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</si>
  <si>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</si>
  <si>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</si>
  <si>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</si>
  <si>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</si>
  <si>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</si>
  <si>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</si>
  <si>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</si>
  <si>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</si>
  <si>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</si>
  <si>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</si>
  <si>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</si>
  <si>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</si>
  <si>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</si>
  <si>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</si>
  <si>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</si>
  <si>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</si>
  <si>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</si>
  <si>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</si>
  <si>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</si>
  <si>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</si>
  <si>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</si>
  <si>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</si>
  <si>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</si>
  <si>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</si>
  <si>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</si>
  <si>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</si>
  <si>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</si>
  <si>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</si>
  <si>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</si>
  <si>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</si>
  <si>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</si>
  <si>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</si>
  <si>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</si>
  <si>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</si>
  <si>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</si>
  <si>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</si>
  <si>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</si>
  <si>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</si>
  <si>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</si>
  <si>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</si>
  <si>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</si>
  <si>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</si>
  <si>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</si>
  <si>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</si>
  <si>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</si>
  <si>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</si>
  <si>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</si>
  <si>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</si>
  <si>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</si>
  <si>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</si>
  <si>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</si>
  <si>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</si>
  <si>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</si>
  <si>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</si>
  <si>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</si>
  <si>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</si>
  <si>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</si>
  <si>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</si>
  <si>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</si>
  <si>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</si>
  <si>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</si>
  <si>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</si>
  <si>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</si>
  <si>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</si>
  <si>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</si>
  <si>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</si>
  <si>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</si>
  <si>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</si>
  <si>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</si>
  <si>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</si>
  <si>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</si>
  <si>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</si>
  <si>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</si>
  <si>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</si>
  <si>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</si>
  <si>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</si>
  <si>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</si>
  <si>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</si>
  <si>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</si>
  <si>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</si>
  <si>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</si>
  <si>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</si>
  <si>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</si>
  <si>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</si>
  <si>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</si>
  <si>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</si>
  <si>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</si>
  <si>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</si>
  <si>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</si>
  <si>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</si>
  <si>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</si>
  <si>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</si>
  <si>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</si>
  <si>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</si>
  <si>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</si>
  <si>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</si>
  <si>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</si>
  <si>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</si>
  <si>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</si>
  <si>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0000.00</t>
  </si>
  <si>
    <t>Luis Ñanco</t>
  </si>
  <si>
    <t>000.000.000</t>
  </si>
  <si>
    <t>SOLUMIN</t>
  </si>
  <si>
    <t>Cristian Vilches</t>
  </si>
  <si>
    <t>hnti</t>
  </si>
  <si>
    <t>c</t>
  </si>
  <si>
    <t>AYAGON</t>
  </si>
  <si>
    <t>00-0</t>
  </si>
  <si>
    <t>ALSTOM</t>
  </si>
  <si>
    <t>Pablo Fundora</t>
  </si>
  <si>
    <t>stgo</t>
  </si>
  <si>
    <t>vindust</t>
  </si>
  <si>
    <t>Maestranza  METSA Vifama.</t>
  </si>
  <si>
    <t>0.0</t>
  </si>
  <si>
    <t>CAÑERIA NEG SC A106 STD 14" 6M</t>
  </si>
  <si>
    <t>FLANGE SO A105 ANSI 150 RF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</si>
</sst>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9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2" borderId="3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right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0" fontId="16" fillId="2" borderId="18" xfId="0" applyNumberFormat="1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Protection="1">
      <protection locked="0"/>
    </xf>
    <xf numFmtId="3" fontId="8" fillId="0" borderId="17" xfId="0" applyNumberFormat="1" applyFont="1" applyFill="1" applyBorder="1" applyAlignment="1" applyProtection="1">
      <alignment horizontal="center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Protection="1">
      <protection locked="0"/>
    </xf>
    <xf numFmtId="1" fontId="7" fillId="0" borderId="0" xfId="0" applyNumberFormat="1" applyFont="1" applyFill="1" applyProtection="1"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7" fillId="0" borderId="29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3" fontId="7" fillId="0" borderId="30" xfId="0" applyNumberFormat="1" applyFont="1" applyFill="1" applyBorder="1" applyProtection="1"/>
    <xf numFmtId="0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18" xfId="0" applyNumberFormat="1" applyFont="1" applyFill="1" applyBorder="1" applyAlignment="1" applyProtection="1">
      <alignment horizontal="center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0" borderId="4" xfId="0" applyFont="1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4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F6" sqref="F6:H6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" bestFit="1" customWidth="1"/>
    <col min="14" max="14" width="7.85546875" style="8" customWidth="1"/>
    <col min="15" max="15" width="7.5703125" style="8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3">
        <v>1421</v>
      </c>
      <c r="K2" s="7"/>
      <c r="L2" s="7"/>
    </row>
    <row r="3" spans="2:21" ht="7.5" customHeight="1" thickBot="1" x14ac:dyDescent="0.3">
      <c r="B3" s="14"/>
      <c r="C3" s="15"/>
      <c r="D3" s="32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5" t="s">
        <v>6</v>
      </c>
      <c r="C4" s="36"/>
      <c r="D4" s="86" t="s">
        <v>655</v>
      </c>
      <c r="E4" s="36" t="s">
        <v>12</v>
      </c>
      <c r="F4" s="37"/>
      <c r="G4" s="37"/>
      <c r="H4" s="38"/>
      <c r="I4" s="36" t="s">
        <v>9</v>
      </c>
      <c r="J4" s="39">
        <f>VLOOKUP(D4,CLIENTES,10,FALSE)</f>
        <v>0</v>
      </c>
      <c r="K4" s="20"/>
    </row>
    <row r="5" spans="2:21" x14ac:dyDescent="0.25">
      <c r="B5" s="40"/>
      <c r="C5" s="41"/>
      <c r="D5" s="42"/>
      <c r="E5" s="129">
        <f>VLOOKUP(D4,CLIENTES,4,FALSE)</f>
        <v>0</v>
      </c>
      <c r="F5" s="129"/>
      <c r="G5" s="129"/>
      <c r="H5" s="129"/>
      <c r="I5" s="129"/>
      <c r="J5" s="130"/>
      <c r="K5" s="20"/>
    </row>
    <row r="6" spans="2:21" ht="17.25" customHeight="1" x14ac:dyDescent="0.25">
      <c r="B6" s="40" t="s">
        <v>26</v>
      </c>
      <c r="C6" s="41"/>
      <c r="D6" s="43" t="str">
        <f>VLOOKUP(D4,CLIENTES,2,FALSE)</f>
        <v>Maestranza  METSA Vifama.</v>
      </c>
      <c r="E6" s="41" t="s">
        <v>7</v>
      </c>
      <c r="F6" s="131">
        <f>VLOOKUP(D4,CLIENTES,5,FALSE)</f>
        <v>0</v>
      </c>
      <c r="G6" s="131"/>
      <c r="H6" s="131"/>
      <c r="I6" s="84">
        <f>VLOOKUP(D4,CLIENTES,11,FALSE)</f>
        <v>0</v>
      </c>
      <c r="J6" s="44"/>
    </row>
    <row r="7" spans="2:21" x14ac:dyDescent="0.25">
      <c r="B7" s="40" t="s">
        <v>24</v>
      </c>
      <c r="C7" s="41"/>
      <c r="D7" s="43">
        <f>VLOOKUP(D4,CLIENTES,3,FALSE)</f>
        <v>0</v>
      </c>
      <c r="E7" s="41" t="s">
        <v>8</v>
      </c>
      <c r="F7" s="131">
        <f>VLOOKUP(D4,CLIENTES,6,FALSE)</f>
        <v>0</v>
      </c>
      <c r="G7" s="131"/>
      <c r="H7" s="131"/>
      <c r="I7" s="41" t="s">
        <v>25</v>
      </c>
      <c r="J7" s="45">
        <f>VLOOKUP(D4,CLIENTES,8,FALSE)</f>
        <v>0</v>
      </c>
    </row>
    <row r="8" spans="2:21" ht="15.75" thickBot="1" x14ac:dyDescent="0.3">
      <c r="B8" s="127" t="s">
        <v>27</v>
      </c>
      <c r="C8" s="128"/>
      <c r="D8" s="43">
        <f>VLOOKUP(D4,CLIENTES,7,FALSE)</f>
        <v>0</v>
      </c>
      <c r="E8" s="41" t="s">
        <v>11</v>
      </c>
      <c r="F8" s="131">
        <f>VLOOKUP(D4,CLIENTES,12,FALSE)</f>
        <v>0</v>
      </c>
      <c r="G8" s="131"/>
      <c r="H8" s="131"/>
      <c r="I8" s="41" t="s">
        <v>14</v>
      </c>
      <c r="J8" s="46">
        <f ca="1">TODAY()</f>
        <v>41688</v>
      </c>
      <c r="K8" s="20"/>
      <c r="L8" s="20"/>
    </row>
    <row r="9" spans="2:21" ht="16.5" thickTop="1" thickBot="1" x14ac:dyDescent="0.3">
      <c r="B9" s="47"/>
      <c r="C9" s="48"/>
      <c r="D9" s="49"/>
      <c r="E9" s="48"/>
      <c r="F9" s="49"/>
      <c r="G9" s="49"/>
      <c r="H9" s="49"/>
      <c r="I9" s="48"/>
      <c r="J9" s="50"/>
      <c r="K9" s="20"/>
      <c r="L9" s="20"/>
      <c r="P9" s="21"/>
      <c r="Q9" s="22"/>
      <c r="R9" s="23" t="s">
        <v>21</v>
      </c>
    </row>
    <row r="10" spans="2:21" ht="15.75" thickBot="1" x14ac:dyDescent="0.3">
      <c r="B10" s="51" t="s">
        <v>1</v>
      </c>
      <c r="C10" s="121" t="s">
        <v>23</v>
      </c>
      <c r="D10" s="122"/>
      <c r="E10" s="123"/>
      <c r="F10" s="52" t="s">
        <v>0</v>
      </c>
      <c r="G10" s="53" t="s">
        <v>22</v>
      </c>
      <c r="H10" s="53" t="s">
        <v>15</v>
      </c>
      <c r="I10" s="54" t="s">
        <v>13</v>
      </c>
      <c r="J10" s="55" t="s">
        <v>2</v>
      </c>
      <c r="K10" s="24" t="s">
        <v>18</v>
      </c>
      <c r="L10" s="25" t="s">
        <v>653</v>
      </c>
      <c r="M10" s="25" t="s">
        <v>648</v>
      </c>
      <c r="N10" s="25" t="s">
        <v>646</v>
      </c>
      <c r="O10" s="25" t="s">
        <v>647</v>
      </c>
      <c r="P10" s="26" t="s">
        <v>16</v>
      </c>
      <c r="Q10" s="25" t="s">
        <v>19</v>
      </c>
      <c r="R10" s="27" t="s">
        <v>20</v>
      </c>
      <c r="T10" s="87"/>
      <c r="U10" s="87"/>
    </row>
    <row r="11" spans="2:21" ht="15" customHeight="1" x14ac:dyDescent="0.25">
      <c r="B11" s="56">
        <v>1</v>
      </c>
      <c r="C11" s="124" t="s">
        <v>656</v>
      </c>
      <c r="D11" s="125"/>
      <c r="E11" s="126"/>
      <c r="F11" s="100">
        <v>5</v>
      </c>
      <c r="G11" s="101" t="s">
        <v>22</v>
      </c>
      <c r="H11" s="102">
        <f t="shared" ref="H11:H28" si="0">VLOOKUP(B11,COTIZADO,8,FALSE)</f>
        <v>402642</v>
      </c>
      <c r="I11" s="103">
        <v>0</v>
      </c>
      <c r="J11" s="104">
        <f t="shared" ref="J11:J28" si="1">F11*H11*(1-I11/100)</f>
        <v>2013210</v>
      </c>
      <c r="K11" s="28">
        <v>1</v>
      </c>
      <c r="L11" s="106">
        <v>268428</v>
      </c>
      <c r="M11" s="105"/>
      <c r="N11" s="105"/>
      <c r="O11" s="105"/>
      <c r="P11" s="30">
        <v>1.5</v>
      </c>
      <c r="Q11" s="31">
        <v>268428</v>
      </c>
      <c r="R11" s="33">
        <f>Q11*P11</f>
        <v>402642</v>
      </c>
    </row>
    <row r="12" spans="2:21" ht="15" customHeight="1" x14ac:dyDescent="0.25">
      <c r="B12" s="117">
        <v>2</v>
      </c>
      <c r="C12" s="132" t="s">
        <v>657</v>
      </c>
      <c r="D12" s="133"/>
      <c r="E12" s="134"/>
      <c r="F12" s="57">
        <v>1</v>
      </c>
      <c r="G12" s="58" t="s">
        <v>22</v>
      </c>
      <c r="H12" s="118">
        <f t="shared" si="0"/>
        <v>77280</v>
      </c>
      <c r="I12" s="119">
        <v>0</v>
      </c>
      <c r="J12" s="120">
        <f t="shared" si="1"/>
        <v>77280</v>
      </c>
      <c r="K12" s="28">
        <v>2</v>
      </c>
      <c r="L12" s="105">
        <v>51520</v>
      </c>
      <c r="M12" s="105"/>
      <c r="N12" s="105"/>
      <c r="O12" s="105"/>
      <c r="P12" s="30">
        <v>1.5</v>
      </c>
      <c r="Q12" s="31">
        <v>51520</v>
      </c>
      <c r="R12" s="33">
        <f t="shared" ref="R12:R28" si="2">Q12*P12</f>
        <v>77280</v>
      </c>
    </row>
    <row r="13" spans="2:21" ht="15" customHeight="1" x14ac:dyDescent="0.25">
      <c r="B13" s="99">
        <v>3</v>
      </c>
      <c r="C13" s="132"/>
      <c r="D13" s="133"/>
      <c r="E13" s="134"/>
      <c r="F13" s="57"/>
      <c r="G13" s="58"/>
      <c r="H13" s="94">
        <f>R13</f>
        <v>0</v>
      </c>
      <c r="I13" s="95">
        <v>0</v>
      </c>
      <c r="J13" s="96">
        <f t="shared" si="1"/>
        <v>0</v>
      </c>
      <c r="K13" s="28">
        <v>3</v>
      </c>
      <c r="L13" s="105"/>
      <c r="M13" s="105"/>
      <c r="N13" s="105"/>
      <c r="O13" s="105"/>
      <c r="P13" s="30">
        <v>1</v>
      </c>
      <c r="Q13" s="31">
        <v>0</v>
      </c>
      <c r="R13" s="33">
        <f t="shared" si="2"/>
        <v>0</v>
      </c>
    </row>
    <row r="14" spans="2:21" x14ac:dyDescent="0.25">
      <c r="B14" s="99">
        <v>4</v>
      </c>
      <c r="C14" s="132"/>
      <c r="D14" s="133"/>
      <c r="E14" s="134"/>
      <c r="F14" s="57"/>
      <c r="G14" s="58"/>
      <c r="H14" s="94">
        <f t="shared" si="0"/>
        <v>0</v>
      </c>
      <c r="I14" s="95">
        <v>0</v>
      </c>
      <c r="J14" s="96">
        <f t="shared" si="1"/>
        <v>0</v>
      </c>
      <c r="K14" s="28">
        <v>4</v>
      </c>
      <c r="L14" s="105"/>
      <c r="M14" s="105"/>
      <c r="N14" s="105"/>
      <c r="O14" s="105"/>
      <c r="P14" s="30">
        <v>1.7</v>
      </c>
      <c r="Q14" s="31">
        <v>0</v>
      </c>
      <c r="R14" s="33">
        <f t="shared" si="2"/>
        <v>0</v>
      </c>
    </row>
    <row r="15" spans="2:21" s="20" customFormat="1" x14ac:dyDescent="0.25">
      <c r="B15" s="111">
        <v>5</v>
      </c>
      <c r="C15" s="135"/>
      <c r="D15" s="136"/>
      <c r="E15" s="137"/>
      <c r="F15" s="115"/>
      <c r="G15" s="116"/>
      <c r="H15" s="112">
        <f>R15</f>
        <v>0</v>
      </c>
      <c r="I15" s="113">
        <v>0</v>
      </c>
      <c r="J15" s="114">
        <f t="shared" si="1"/>
        <v>0</v>
      </c>
      <c r="K15" s="107">
        <v>5</v>
      </c>
      <c r="L15" s="105"/>
      <c r="M15" s="105"/>
      <c r="N15" s="105"/>
      <c r="O15" s="105"/>
      <c r="P15" s="108">
        <v>1.4</v>
      </c>
      <c r="Q15" s="109">
        <v>0</v>
      </c>
      <c r="R15" s="110">
        <f t="shared" si="2"/>
        <v>0</v>
      </c>
    </row>
    <row r="16" spans="2:21" x14ac:dyDescent="0.25">
      <c r="B16" s="99">
        <v>6</v>
      </c>
      <c r="C16" s="132"/>
      <c r="D16" s="133"/>
      <c r="E16" s="134"/>
      <c r="F16" s="57"/>
      <c r="G16" s="58"/>
      <c r="H16" s="94">
        <f t="shared" si="0"/>
        <v>0</v>
      </c>
      <c r="I16" s="95">
        <v>0</v>
      </c>
      <c r="J16" s="96">
        <f t="shared" si="1"/>
        <v>0</v>
      </c>
      <c r="K16" s="28">
        <v>6</v>
      </c>
      <c r="L16" s="105"/>
      <c r="M16" s="29"/>
      <c r="N16" s="105"/>
      <c r="O16" s="105"/>
      <c r="P16" s="30">
        <v>1.4</v>
      </c>
      <c r="Q16" s="31">
        <v>0</v>
      </c>
      <c r="R16" s="33">
        <f t="shared" si="2"/>
        <v>0</v>
      </c>
    </row>
    <row r="17" spans="2:18" x14ac:dyDescent="0.25">
      <c r="B17" s="99">
        <v>7</v>
      </c>
      <c r="C17" s="132"/>
      <c r="D17" s="133"/>
      <c r="E17" s="134"/>
      <c r="F17" s="57"/>
      <c r="G17" s="58"/>
      <c r="H17" s="94">
        <f t="shared" si="0"/>
        <v>0</v>
      </c>
      <c r="I17" s="95">
        <v>0</v>
      </c>
      <c r="J17" s="96">
        <f t="shared" si="1"/>
        <v>0</v>
      </c>
      <c r="K17" s="28">
        <v>7</v>
      </c>
      <c r="L17" s="105"/>
      <c r="M17" s="105"/>
      <c r="N17" s="105"/>
      <c r="O17" s="105"/>
      <c r="P17" s="30">
        <v>1.4</v>
      </c>
      <c r="Q17" s="31">
        <v>0</v>
      </c>
      <c r="R17" s="33">
        <f t="shared" si="2"/>
        <v>0</v>
      </c>
    </row>
    <row r="18" spans="2:18" s="20" customFormat="1" x14ac:dyDescent="0.25">
      <c r="B18" s="111">
        <v>8</v>
      </c>
      <c r="C18" s="135"/>
      <c r="D18" s="136"/>
      <c r="E18" s="137"/>
      <c r="F18" s="115"/>
      <c r="G18" s="116"/>
      <c r="H18" s="112">
        <f t="shared" si="0"/>
        <v>0</v>
      </c>
      <c r="I18" s="113">
        <v>0</v>
      </c>
      <c r="J18" s="114">
        <f>F18*H18*(1-I18/100)</f>
        <v>0</v>
      </c>
      <c r="K18" s="107">
        <v>8</v>
      </c>
      <c r="L18" s="105"/>
      <c r="M18" s="105"/>
      <c r="N18" s="105"/>
      <c r="O18" s="105"/>
      <c r="P18" s="108">
        <v>1.4</v>
      </c>
      <c r="Q18" s="109">
        <v>0</v>
      </c>
      <c r="R18" s="110">
        <f t="shared" si="2"/>
        <v>0</v>
      </c>
    </row>
    <row r="19" spans="2:18" x14ac:dyDescent="0.25">
      <c r="B19" s="99">
        <v>9</v>
      </c>
      <c r="C19" s="132"/>
      <c r="D19" s="133"/>
      <c r="E19" s="134"/>
      <c r="F19" s="57"/>
      <c r="G19" s="58"/>
      <c r="H19" s="94">
        <f t="shared" si="0"/>
        <v>0</v>
      </c>
      <c r="I19" s="95">
        <v>0</v>
      </c>
      <c r="J19" s="96">
        <f t="shared" si="1"/>
        <v>0</v>
      </c>
      <c r="K19" s="28">
        <v>9</v>
      </c>
      <c r="L19" s="105"/>
      <c r="M19" s="105"/>
      <c r="N19" s="105"/>
      <c r="O19" s="105"/>
      <c r="P19" s="30">
        <v>1</v>
      </c>
      <c r="Q19" s="31">
        <v>0</v>
      </c>
      <c r="R19" s="33">
        <f t="shared" si="2"/>
        <v>0</v>
      </c>
    </row>
    <row r="20" spans="2:18" x14ac:dyDescent="0.25">
      <c r="B20" s="99">
        <v>10</v>
      </c>
      <c r="C20" s="132"/>
      <c r="D20" s="133"/>
      <c r="E20" s="134"/>
      <c r="F20" s="57"/>
      <c r="G20" s="58"/>
      <c r="H20" s="94">
        <f t="shared" si="0"/>
        <v>0</v>
      </c>
      <c r="I20" s="95">
        <v>0</v>
      </c>
      <c r="J20" s="96">
        <f t="shared" si="1"/>
        <v>0</v>
      </c>
      <c r="K20" s="28">
        <v>10</v>
      </c>
      <c r="L20" s="29"/>
      <c r="M20" s="29"/>
      <c r="N20" s="29"/>
      <c r="O20" s="29"/>
      <c r="P20" s="30">
        <v>1</v>
      </c>
      <c r="Q20" s="31">
        <v>0</v>
      </c>
      <c r="R20" s="33">
        <f t="shared" si="2"/>
        <v>0</v>
      </c>
    </row>
    <row r="21" spans="2:18" x14ac:dyDescent="0.25">
      <c r="B21" s="99">
        <v>11</v>
      </c>
      <c r="C21" s="132"/>
      <c r="D21" s="133"/>
      <c r="E21" s="134"/>
      <c r="F21" s="57"/>
      <c r="G21" s="58"/>
      <c r="H21" s="94">
        <f t="shared" si="0"/>
        <v>0</v>
      </c>
      <c r="I21" s="95">
        <v>0</v>
      </c>
      <c r="J21" s="96">
        <f t="shared" si="1"/>
        <v>0</v>
      </c>
      <c r="K21" s="28">
        <v>11</v>
      </c>
      <c r="L21" s="29"/>
      <c r="M21" s="29"/>
      <c r="N21" s="29"/>
      <c r="O21" s="29"/>
      <c r="P21" s="30">
        <v>1.4</v>
      </c>
      <c r="Q21" s="31">
        <v>0</v>
      </c>
      <c r="R21" s="33">
        <f t="shared" si="2"/>
        <v>0</v>
      </c>
    </row>
    <row r="22" spans="2:18" x14ac:dyDescent="0.25">
      <c r="B22" s="99">
        <v>12</v>
      </c>
      <c r="C22" s="132"/>
      <c r="D22" s="133"/>
      <c r="E22" s="134"/>
      <c r="F22" s="57"/>
      <c r="G22" s="58"/>
      <c r="H22" s="94">
        <f t="shared" si="0"/>
        <v>0</v>
      </c>
      <c r="I22" s="95">
        <v>0</v>
      </c>
      <c r="J22" s="96">
        <f t="shared" si="1"/>
        <v>0</v>
      </c>
      <c r="K22" s="28">
        <v>12</v>
      </c>
      <c r="L22" s="29"/>
      <c r="M22" s="29"/>
      <c r="N22" s="29"/>
      <c r="O22" s="29"/>
      <c r="P22" s="30">
        <v>1.4</v>
      </c>
      <c r="Q22" s="31">
        <v>0</v>
      </c>
      <c r="R22" s="33">
        <f t="shared" si="2"/>
        <v>0</v>
      </c>
    </row>
    <row r="23" spans="2:18" x14ac:dyDescent="0.25">
      <c r="B23" s="99">
        <v>13</v>
      </c>
      <c r="C23" s="132"/>
      <c r="D23" s="133"/>
      <c r="E23" s="134"/>
      <c r="F23" s="57"/>
      <c r="G23" s="58"/>
      <c r="H23" s="94">
        <f t="shared" si="0"/>
        <v>0</v>
      </c>
      <c r="I23" s="95">
        <v>0</v>
      </c>
      <c r="J23" s="96">
        <f t="shared" si="1"/>
        <v>0</v>
      </c>
      <c r="K23" s="28">
        <v>13</v>
      </c>
      <c r="L23" s="29"/>
      <c r="M23" s="29"/>
      <c r="N23" s="29"/>
      <c r="O23" s="29"/>
      <c r="P23" s="30">
        <v>1.4</v>
      </c>
      <c r="Q23" s="31">
        <v>0</v>
      </c>
      <c r="R23" s="33">
        <f t="shared" si="2"/>
        <v>0</v>
      </c>
    </row>
    <row r="24" spans="2:18" x14ac:dyDescent="0.25">
      <c r="B24" s="99">
        <v>14</v>
      </c>
      <c r="C24" s="132"/>
      <c r="D24" s="133"/>
      <c r="E24" s="134"/>
      <c r="F24" s="57"/>
      <c r="G24" s="58"/>
      <c r="H24" s="94">
        <f>R24</f>
        <v>0</v>
      </c>
      <c r="I24" s="95">
        <v>0</v>
      </c>
      <c r="J24" s="96">
        <f t="shared" si="1"/>
        <v>0</v>
      </c>
      <c r="K24" s="28">
        <v>14</v>
      </c>
      <c r="L24" s="29"/>
      <c r="M24" s="29"/>
      <c r="N24" s="29"/>
      <c r="O24" s="29"/>
      <c r="P24" s="30">
        <v>1.4</v>
      </c>
      <c r="Q24" s="31">
        <v>0</v>
      </c>
      <c r="R24" s="33">
        <f t="shared" si="2"/>
        <v>0</v>
      </c>
    </row>
    <row r="25" spans="2:18" x14ac:dyDescent="0.25">
      <c r="B25" s="99">
        <v>15</v>
      </c>
      <c r="C25" s="132"/>
      <c r="D25" s="133"/>
      <c r="E25" s="134"/>
      <c r="F25" s="57"/>
      <c r="G25" s="58"/>
      <c r="H25" s="94">
        <f>R25</f>
        <v>0</v>
      </c>
      <c r="I25" s="95">
        <v>0</v>
      </c>
      <c r="J25" s="96">
        <f t="shared" si="1"/>
        <v>0</v>
      </c>
      <c r="K25" s="28">
        <v>15</v>
      </c>
      <c r="L25" s="29"/>
      <c r="M25" s="29"/>
      <c r="N25" s="29"/>
      <c r="O25" s="29"/>
      <c r="P25" s="30">
        <v>1.4</v>
      </c>
      <c r="Q25" s="31">
        <v>0</v>
      </c>
      <c r="R25" s="33">
        <f t="shared" si="2"/>
        <v>0</v>
      </c>
    </row>
    <row r="26" spans="2:18" x14ac:dyDescent="0.25">
      <c r="B26" s="99">
        <v>16</v>
      </c>
      <c r="C26" s="132"/>
      <c r="D26" s="133"/>
      <c r="E26" s="134"/>
      <c r="F26" s="57"/>
      <c r="G26" s="58"/>
      <c r="H26" s="94">
        <f t="shared" si="0"/>
        <v>0</v>
      </c>
      <c r="I26" s="95">
        <v>0</v>
      </c>
      <c r="J26" s="96">
        <f t="shared" si="1"/>
        <v>0</v>
      </c>
      <c r="K26" s="28">
        <v>16</v>
      </c>
      <c r="L26" s="29"/>
      <c r="M26" s="29"/>
      <c r="N26" s="29"/>
      <c r="O26" s="29"/>
      <c r="P26" s="30">
        <v>1.4</v>
      </c>
      <c r="Q26" s="31">
        <v>0</v>
      </c>
      <c r="R26" s="33">
        <f t="shared" si="2"/>
        <v>0</v>
      </c>
    </row>
    <row r="27" spans="2:18" x14ac:dyDescent="0.25">
      <c r="B27" s="99">
        <v>17</v>
      </c>
      <c r="C27" s="132"/>
      <c r="D27" s="133"/>
      <c r="E27" s="134"/>
      <c r="F27" s="57"/>
      <c r="G27" s="58"/>
      <c r="H27" s="94">
        <f t="shared" si="0"/>
        <v>0</v>
      </c>
      <c r="I27" s="95">
        <v>0</v>
      </c>
      <c r="J27" s="96">
        <f t="shared" si="1"/>
        <v>0</v>
      </c>
      <c r="K27" s="28">
        <v>17</v>
      </c>
      <c r="L27" s="29"/>
      <c r="M27" s="29"/>
      <c r="N27" s="29"/>
      <c r="O27" s="29"/>
      <c r="P27" s="30">
        <v>1.4</v>
      </c>
      <c r="Q27" s="31">
        <v>0</v>
      </c>
      <c r="R27" s="33">
        <f t="shared" si="2"/>
        <v>0</v>
      </c>
    </row>
    <row r="28" spans="2:18" ht="15.75" thickBot="1" x14ac:dyDescent="0.3">
      <c r="B28" s="99">
        <v>18</v>
      </c>
      <c r="C28" s="59"/>
      <c r="D28" s="60"/>
      <c r="E28" s="61"/>
      <c r="F28" s="57"/>
      <c r="G28" s="58"/>
      <c r="H28" s="94">
        <f t="shared" si="0"/>
        <v>0</v>
      </c>
      <c r="I28" s="97">
        <v>0</v>
      </c>
      <c r="J28" s="98">
        <f t="shared" si="1"/>
        <v>0</v>
      </c>
      <c r="K28" s="28">
        <v>18</v>
      </c>
      <c r="L28" s="29"/>
      <c r="M28" s="29"/>
      <c r="N28" s="29"/>
      <c r="O28" s="29"/>
      <c r="P28" s="30">
        <v>1.4</v>
      </c>
      <c r="Q28" s="31">
        <v>0</v>
      </c>
      <c r="R28" s="33">
        <f t="shared" si="2"/>
        <v>0</v>
      </c>
    </row>
    <row r="29" spans="2:18" x14ac:dyDescent="0.25">
      <c r="B29" s="62" t="s">
        <v>17</v>
      </c>
      <c r="C29" s="63"/>
      <c r="D29" s="89"/>
      <c r="E29" s="89"/>
      <c r="F29" s="90"/>
      <c r="G29" s="64" t="s">
        <v>3</v>
      </c>
      <c r="H29" s="65"/>
      <c r="I29" s="66"/>
      <c r="J29" s="67">
        <f>SUM(J11:J28)</f>
        <v>2090490</v>
      </c>
    </row>
    <row r="30" spans="2:18" x14ac:dyDescent="0.25">
      <c r="B30" s="68"/>
      <c r="C30" s="69"/>
      <c r="D30" s="91"/>
      <c r="E30" s="92"/>
      <c r="F30" s="93"/>
      <c r="G30" s="71" t="s">
        <v>13</v>
      </c>
      <c r="H30" s="72"/>
      <c r="I30" s="73">
        <v>0</v>
      </c>
      <c r="J30" s="74">
        <f>J29*I30</f>
        <v>0</v>
      </c>
    </row>
    <row r="31" spans="2:18" x14ac:dyDescent="0.25">
      <c r="B31" s="40"/>
      <c r="C31" s="41"/>
      <c r="D31" s="41"/>
      <c r="E31" s="41"/>
      <c r="F31" s="75"/>
      <c r="G31" s="76" t="s">
        <v>4</v>
      </c>
      <c r="H31" s="69"/>
      <c r="I31" s="77"/>
      <c r="J31" s="74">
        <f>J29-J30</f>
        <v>2090490</v>
      </c>
    </row>
    <row r="32" spans="2:18" x14ac:dyDescent="0.25">
      <c r="B32" s="40"/>
      <c r="C32" s="41"/>
      <c r="D32" s="41"/>
      <c r="E32" s="41"/>
      <c r="F32" s="70"/>
      <c r="G32" s="71">
        <v>0.19</v>
      </c>
      <c r="H32" s="72"/>
      <c r="I32" s="73">
        <v>0.19</v>
      </c>
      <c r="J32" s="74">
        <f>J31*I32</f>
        <v>397193.1</v>
      </c>
    </row>
    <row r="33" spans="2:10" ht="15.75" thickBot="1" x14ac:dyDescent="0.3">
      <c r="B33" s="47"/>
      <c r="C33" s="48"/>
      <c r="D33" s="48"/>
      <c r="E33" s="48"/>
      <c r="F33" s="78"/>
      <c r="G33" s="79" t="s">
        <v>2</v>
      </c>
      <c r="H33" s="80"/>
      <c r="I33" s="81"/>
      <c r="J33" s="82">
        <f>J31+J32</f>
        <v>2487683.1</v>
      </c>
    </row>
    <row r="37" spans="2:10" x14ac:dyDescent="0.25">
      <c r="D37" s="88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112" activePane="bottomLeft" state="frozen"/>
      <selection activeCell="B1" sqref="B1"/>
      <selection pane="bottomLeft" activeCell="B126" sqref="B126"/>
    </sheetView>
  </sheetViews>
  <sheetFormatPr baseColWidth="10" defaultRowHeight="15" x14ac:dyDescent="0.25"/>
  <cols>
    <col min="1" max="1" width="5.28515625" bestFit="1" customWidth="1"/>
    <col min="2" max="2" width="12" style="34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4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4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4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4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4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4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4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4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4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4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4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4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4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4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4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4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4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4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4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4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4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4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4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4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4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4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4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4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4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4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4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4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5"/>
      <c r="M32" t="s">
        <v>575</v>
      </c>
    </row>
    <row r="33" spans="1:13" x14ac:dyDescent="0.25">
      <c r="A33">
        <v>32</v>
      </c>
      <c r="B33" s="34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4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4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4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4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4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4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4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4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4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4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4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4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4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4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4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4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4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4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4" t="s">
        <v>281</v>
      </c>
      <c r="C52" t="s">
        <v>282</v>
      </c>
      <c r="G52" t="s">
        <v>32</v>
      </c>
    </row>
    <row r="53" spans="1:13" x14ac:dyDescent="0.25">
      <c r="A53">
        <v>52</v>
      </c>
      <c r="B53" s="34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4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4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4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4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4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4" t="s">
        <v>317</v>
      </c>
      <c r="C59" t="s">
        <v>318</v>
      </c>
      <c r="G59" t="s">
        <v>32</v>
      </c>
    </row>
    <row r="60" spans="1:13" x14ac:dyDescent="0.25">
      <c r="A60">
        <v>59</v>
      </c>
      <c r="B60" s="34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4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4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4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4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4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4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4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4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4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4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4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4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4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4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4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4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4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4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4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4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4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4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4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4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4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4" t="s">
        <v>437</v>
      </c>
      <c r="C86" t="s">
        <v>438</v>
      </c>
      <c r="G86" t="s">
        <v>32</v>
      </c>
    </row>
    <row r="87" spans="1:13" x14ac:dyDescent="0.25">
      <c r="A87">
        <v>86</v>
      </c>
      <c r="B87" s="34" t="s">
        <v>439</v>
      </c>
      <c r="C87" t="s">
        <v>440</v>
      </c>
      <c r="G87" t="s">
        <v>32</v>
      </c>
    </row>
    <row r="88" spans="1:13" x14ac:dyDescent="0.25">
      <c r="A88">
        <v>87</v>
      </c>
      <c r="B88" s="34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4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4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4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5" t="s">
        <v>578</v>
      </c>
      <c r="M91" t="s">
        <v>575</v>
      </c>
    </row>
    <row r="92" spans="1:13" x14ac:dyDescent="0.25">
      <c r="A92">
        <v>91</v>
      </c>
      <c r="B92" s="34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4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4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4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4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4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4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4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4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4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4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4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4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4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4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5"/>
      <c r="M106" t="s">
        <v>575</v>
      </c>
    </row>
    <row r="107" spans="1:13" x14ac:dyDescent="0.25">
      <c r="A107">
        <v>106</v>
      </c>
      <c r="B107" s="34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4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4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5" t="s">
        <v>590</v>
      </c>
      <c r="M109" t="s">
        <v>575</v>
      </c>
    </row>
    <row r="110" spans="1:13" x14ac:dyDescent="0.25">
      <c r="A110">
        <v>109</v>
      </c>
      <c r="B110" s="34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4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4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4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4" t="s">
        <v>607</v>
      </c>
      <c r="C114" t="s">
        <v>604</v>
      </c>
      <c r="E114" t="s">
        <v>605</v>
      </c>
      <c r="F114" t="s">
        <v>31</v>
      </c>
      <c r="G114" t="s">
        <v>32</v>
      </c>
      <c r="I114" t="s">
        <v>606</v>
      </c>
      <c r="M114" t="s">
        <v>575</v>
      </c>
    </row>
    <row r="115" spans="1:13" x14ac:dyDescent="0.25">
      <c r="A115">
        <v>114</v>
      </c>
      <c r="B115" s="34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4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4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4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4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4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</row>
    <row r="121" spans="1:13" x14ac:dyDescent="0.25">
      <c r="A121">
        <v>120</v>
      </c>
      <c r="B121" s="34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</row>
    <row r="122" spans="1:13" x14ac:dyDescent="0.25">
      <c r="A122">
        <v>121</v>
      </c>
      <c r="B122" s="34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</row>
    <row r="123" spans="1:13" x14ac:dyDescent="0.25">
      <c r="A123">
        <v>122</v>
      </c>
      <c r="B123" s="34" t="s">
        <v>641</v>
      </c>
      <c r="C123" t="s">
        <v>640</v>
      </c>
      <c r="F123" t="s">
        <v>31</v>
      </c>
      <c r="G123" t="s">
        <v>32</v>
      </c>
      <c r="H123" t="s">
        <v>564</v>
      </c>
      <c r="I123" t="s">
        <v>642</v>
      </c>
    </row>
    <row r="124" spans="1:13" x14ac:dyDescent="0.25">
      <c r="A124">
        <v>123</v>
      </c>
      <c r="B124" s="34" t="s">
        <v>643</v>
      </c>
      <c r="C124" t="s">
        <v>644</v>
      </c>
      <c r="I124" t="s">
        <v>645</v>
      </c>
    </row>
    <row r="125" spans="1:13" x14ac:dyDescent="0.25">
      <c r="A125">
        <v>124</v>
      </c>
      <c r="B125" s="34" t="s">
        <v>649</v>
      </c>
      <c r="C125" t="s">
        <v>650</v>
      </c>
      <c r="G125" t="s">
        <v>652</v>
      </c>
      <c r="I125" t="s">
        <v>651</v>
      </c>
    </row>
    <row r="126" spans="1:13" x14ac:dyDescent="0.25">
      <c r="A126">
        <v>125</v>
      </c>
      <c r="B126" s="34" t="s">
        <v>655</v>
      </c>
      <c r="C126" t="s">
        <v>654</v>
      </c>
    </row>
    <row r="127" spans="1:13" x14ac:dyDescent="0.25">
      <c r="A127">
        <v>126</v>
      </c>
    </row>
    <row r="128" spans="1:13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vendedor2</cp:lastModifiedBy>
  <cp:lastPrinted>2014-02-18T17:28:27Z</cp:lastPrinted>
  <dcterms:created xsi:type="dcterms:W3CDTF">2013-07-12T05:01:37Z</dcterms:created>
  <dcterms:modified xsi:type="dcterms:W3CDTF">2014-02-18T18:43:02Z</dcterms:modified>
</cp:coreProperties>
</file>