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<sst xmlns="http://schemas.openxmlformats.org/spreadsheetml/2006/main" count="846" uniqueCount="602">
  <si>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</si>
  <si>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</si>
  <si>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</si>
  <si>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</si>
  <si>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</si>
  <si>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</si>
  <si>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</si>
  <si>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</si>
  <si>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</si>
  <si>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</si>
  <si>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</si>
  <si>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</si>
  <si>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</si>
  <si>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</si>
  <si>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</si>
  <si>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</si>
  <si>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</si>
  <si>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</si>
  <si>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</si>
  <si>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</si>
  <si>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</si>
  <si>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</si>
  <si>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</si>
  <si>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</si>
  <si>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</si>
  <si>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</si>
  <si>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</si>
  <si>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</si>
  <si>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</si>
  <si>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</si>
  <si>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</si>
  <si>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</si>
  <si>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</si>
  <si>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</si>
  <si>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</si>
  <si>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</si>
  <si>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</si>
  <si>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</si>
  <si>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</si>
  <si>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</si>
  <si>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</si>
  <si>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</si>
  <si>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</si>
  <si>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</si>
  <si>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</si>
  <si>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</si>
  <si>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</si>
  <si>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</si>
  <si>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</si>
  <si>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</si>
  <si>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</si>
  <si>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</si>
  <si>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</si>
  <si>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</si>
  <si>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</si>
  <si>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</si>
  <si>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</si>
  <si>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</si>
  <si>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</si>
  <si>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</si>
  <si>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</si>
  <si>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</si>
  <si>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</si>
  <si>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</si>
  <si>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</si>
  <si>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</si>
  <si>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</si>
  <si>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</si>
  <si>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</si>
  <si>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</si>
  <si>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</si>
  <si>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</si>
  <si>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</si>
  <si>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</si>
  <si>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</si>
  <si>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</si>
  <si>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</si>
  <si>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</si>
  <si>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</si>
  <si>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</si>
  <si>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</si>
  <si>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</si>
  <si>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</si>
  <si>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</si>
  <si>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</si>
  <si>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</si>
  <si>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</si>
  <si>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</si>
  <si>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</si>
  <si>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</si>
  <si>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</si>
  <si>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</si>
  <si>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</si>
  <si>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</si>
  <si>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</si>
  <si>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</si>
  <si>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</si>
  <si>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</si>
  <si>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</si>
  <si>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</si>
  <si>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</si>
  <si>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</si>
  <si>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</si>
  <si>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</si>
  <si>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</si>
  <si>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</si>
  <si>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</si>
  <si>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</si>
  <si>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</si>
  <si>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</si>
  <si>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</si>
  <si>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</si>
  <si>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</si>
  <si>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</si>
  <si>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</si>
  <si>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</si>
  <si>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</si>
  <si>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</si>
  <si>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</si>
  <si>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</si>
  <si>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</si>
  <si>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</si>
  <si>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</si>
  <si>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</si>
  <si>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</si>
  <si>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</si>
  <si>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</si>
  <si>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</si>
  <si>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</si>
  <si>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</si>
  <si>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</si>
  <si>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</si>
  <si>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</si>
  <si>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</si>
  <si>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</si>
  <si>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</si>
  <si>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</si>
  <si>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</si>
  <si>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</si>
  <si>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</si>
  <si>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</si>
  <si>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</si>
  <si>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</si>
  <si>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</si>
  <si>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</si>
  <si>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</si>
  <si>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</si>
  <si>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</si>
  <si>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</si>
  <si>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</si>
  <si>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</si>
  <si>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</si>
  <si>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</si>
  <si>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</si>
  <si>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</si>
  <si>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</si>
  <si>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</si>
  <si>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</si>
  <si>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</si>
  <si>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</si>
  <si>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</si>
  <si>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</si>
  <si>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</si>
  <si>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</si>
  <si>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</si>
  <si>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</si>
  <si>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</si>
  <si>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</si>
  <si>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</si>
  <si>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</si>
  <si>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</si>
  <si>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</si>
  <si>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</si>
  <si>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</si>
  <si>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</si>
  <si>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</si>
  <si>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</si>
  <si>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</si>
  <si>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</si>
  <si>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</si>
  <si>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</si>
  <si>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</si>
  <si>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</si>
  <si>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</si>
  <si>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</si>
  <si>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</si>
  <si>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</si>
  <si>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</si>
  <si>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</si>
  <si>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</si>
  <si>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</si>
  <si>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</si>
  <si>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</si>
  <si>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</si>
  <si>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</si>
  <si>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</si>
  <si>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</si>
  <si>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</si>
  <si>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</si>
  <si>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</si>
  <si>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</si>
  <si>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</si>
  <si>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</si>
  <si>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</si>
  <si>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</si>
  <si>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</si>
  <si>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</si>
  <si>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</si>
  <si>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</si>
  <si>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</si>
  <si>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</si>
  <si>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</si>
  <si>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</si>
  <si>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</si>
  <si>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</si>
  <si>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</si>
  <si>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</si>
  <si>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</si>
  <si>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</si>
  <si>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</si>
  <si>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</si>
  <si>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</si>
  <si>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</si>
  <si>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</si>
  <si>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</si>
  <si>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</si>
  <si>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</si>
  <si>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</si>
  <si>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</si>
  <si>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</si>
  <si>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</si>
  <si>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</si>
  <si>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</si>
  <si>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</si>
  <si>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</si>
  <si>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</si>
  <si>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</si>
  <si>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</si>
  <si>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</si>
  <si>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</si>
  <si>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</si>
  <si>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</si>
  <si>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</si>
  <si>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</si>
  <si>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</si>
  <si>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</si>
  <si>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</si>
  <si>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</si>
  <si>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</si>
  <si>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</si>
  <si>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</si>
  <si>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</si>
  <si>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</si>
  <si>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</si>
  <si>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</si>
  <si>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</si>
  <si>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</si>
  <si>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</si>
  <si>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</si>
  <si>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</si>
  <si>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</si>
  <si>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</si>
  <si>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</si>
  <si>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</si>
  <si>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</si>
  <si>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</si>
  <si>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</si>
  <si>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</si>
  <si>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</si>
  <si>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</si>
  <si>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</si>
  <si>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</si>
  <si>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</si>
  <si>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</si>
  <si>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</si>
  <si>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</si>
  <si>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</si>
  <si>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</si>
  <si>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</si>
  <si>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</si>
  <si>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</si>
  <si>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</si>
  <si>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</si>
  <si>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</si>
  <si>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</si>
  <si>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</si>
  <si>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</si>
  <si>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</si>
  <si>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</si>
  <si>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</si>
  <si>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</si>
  <si>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</si>
  <si>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</si>
  <si>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</si>
  <si>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</si>
  <si>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</si>
  <si>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</si>
  <si>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</si>
  <si>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</si>
  <si>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</si>
  <si>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</si>
  <si>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</si>
  <si>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</si>
  <si>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</si>
  <si>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</si>
  <si>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</si>
  <si>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</si>
  <si>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</si>
  <si>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</si>
  <si>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</si>
  <si>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</si>
  <si>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</si>
  <si>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</si>
  <si>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</si>
  <si>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</si>
  <si>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</si>
  <si>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</si>
  <si>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</si>
  <si>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</si>
  <si>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</si>
  <si>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</si>
  <si>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</si>
  <si>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</si>
  <si>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</si>
  <si>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</si>
  <si>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</si>
  <si>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</si>
  <si>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</si>
  <si>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</si>
  <si>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</si>
  <si>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</si>
  <si>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</si>
  <si>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</si>
  <si>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</si>
  <si>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</si>
  <si>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</si>
  <si>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</si>
  <si>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</si>
  <si>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</si>
  <si>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</si>
  <si>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</si>
  <si>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</si>
  <si>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</si>
  <si>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</si>
  <si>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</si>
  <si>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</si>
  <si>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</si>
  <si>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</si>
  <si>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</si>
  <si>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</si>
  <si>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</si>
  <si>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</si>
  <si>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</si>
  <si>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</si>
  <si>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</si>
  <si>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</si>
  <si>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</si>
  <si>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</si>
  <si>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</si>
  <si>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</si>
  <si>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</si>
  <si>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</si>
  <si>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</si>
  <si>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</si>
  <si>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</si>
  <si>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</si>
  <si>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</si>
  <si>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</si>
  <si>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</si>
  <si>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</si>
  <si>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</si>
  <si>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</si>
  <si>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</si>
  <si>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</si>
  <si>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</si>
  <si>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</si>
  <si>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</si>
  <si>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</si>
  <si>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</si>
  <si>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</si>
  <si>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</si>
  <si>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</si>
  <si>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</si>
  <si>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</si>
  <si>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</si>
  <si>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</si>
  <si>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</si>
  <si>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</si>
  <si>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</si>
  <si>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</si>
  <si>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</si>
  <si>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</si>
  <si>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</si>
  <si>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</si>
  <si>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</si>
  <si>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</si>
  <si>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</si>
  <si>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</si>
  <si>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</si>
  <si>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</si>
  <si>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</si>
  <si>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</si>
  <si>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</si>
  <si>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</si>
  <si>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</si>
  <si>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</si>
  <si>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</si>
  <si>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</si>
  <si>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</si>
  <si>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</si>
  <si>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</si>
  <si>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</si>
  <si>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</si>
  <si>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</si>
  <si>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</si>
  <si>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</si>
  <si>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</si>
  <si>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</si>
  <si>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</si>
  <si>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</si>
  <si>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</si>
  <si>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</si>
  <si>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</si>
  <si>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</si>
  <si>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</si>
  <si>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</si>
  <si>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</si>
  <si>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</si>
  <si>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</si>
  <si>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</si>
  <si>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</si>
  <si>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</si>
  <si>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</si>
  <si>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</si>
  <si>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</si>
  <si>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</si>
  <si>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</si>
  <si>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</si>
  <si>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</si>
  <si>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</si>
  <si>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</si>
  <si>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</si>
  <si>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</si>
  <si>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</si>
  <si>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</si>
  <si>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</si>
  <si>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</si>
  <si>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</si>
  <si>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</si>
  <si>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</si>
  <si>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</si>
  <si>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</si>
  <si>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</si>
  <si>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</si>
  <si>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</si>
  <si>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</si>
  <si>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</si>
  <si>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</si>
  <si>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</si>
  <si>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</si>
  <si>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</si>
  <si>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</si>
  <si>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</si>
  <si>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</si>
  <si>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</si>
  <si>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</si>
  <si>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</si>
  <si>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</si>
  <si>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</si>
  <si>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</si>
  <si>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</si>
  <si>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</si>
  <si>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</si>
  <si>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</si>
  <si>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</si>
  <si>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</si>
  <si>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</si>
  <si>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</si>
  <si>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</si>
  <si>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</si>
  <si>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</si>
  <si>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</si>
  <si>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</si>
  <si>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</si>
  <si>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</si>
  <si>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</si>
  <si>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</si>
  <si>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</si>
  <si>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</si>
  <si>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</si>
  <si>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</si>
  <si>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</si>
  <si>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</si>
  <si>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</si>
  <si>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</si>
  <si>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</si>
  <si>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</si>
  <si>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</si>
  <si>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</si>
  <si>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</si>
  <si>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</si>
  <si>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</si>
  <si>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</si>
  <si>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</si>
  <si>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</si>
  <si>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</si>
  <si>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</si>
  <si>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</si>
  <si>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</si>
  <si>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</si>
  <si>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</si>
  <si>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</si>
  <si>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</si>
  <si>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</si>
  <si>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</si>
  <si>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</si>
  <si>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</si>
  <si>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</si>
  <si>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</si>
  <si>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</si>
  <si>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</si>
  <si>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</si>
  <si>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</si>
  <si>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</si>
  <si>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</si>
  <si>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</si>
  <si>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</si>
  <si>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</si>
  <si>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</si>
  <si>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</si>
  <si>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</si>
  <si>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</si>
  <si>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</si>
  <si>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</si>
  <si>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</si>
  <si>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</si>
  <si>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</si>
  <si>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</si>
  <si>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</si>
  <si>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</si>
  <si>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</si>
  <si>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</si>
  <si>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</si>
  <si>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</si>
  <si>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</si>
  <si>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</si>
  <si>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</si>
  <si>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</si>
  <si>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</si>
  <si>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</si>
  <si>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</si>
  <si>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</si>
  <si>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</si>
  <si>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</si>
  <si>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</si>
  <si>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</si>
  <si>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</si>
  <si>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</si>
  <si>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</si>
  <si>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</si>
  <si>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</si>
  <si>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</si>
  <si>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</si>
  <si>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</si>
  <si>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</si>
  <si>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</si>
  <si>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</si>
  <si>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</si>
  <si>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</si>
  <si>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</si>
  <si>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</si>
  <si>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</si>
  <si>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</si>
  <si>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</si>
  <si>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</si>
  <si>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</si>
  <si>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</si>
  <si>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</si>
  <si>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</si>
  <si>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</si>
  <si>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</si>
  <si>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</si>
  <si>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</si>
  <si>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</si>
  <si>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adaptador 08MG-08Mj90</t>
  </si>
  <si>
    <t>adaptador 06MG-06Mj90</t>
  </si>
  <si>
    <t>Tee union 8 MJ</t>
  </si>
  <si>
    <t>Adaptador codo 08-08</t>
  </si>
  <si>
    <t>Flex 08FJX-08FJX L 600 mm</t>
  </si>
  <si>
    <t>Flex 08FJX-08FJX L 450 mm</t>
  </si>
  <si>
    <t>Adaptador 06MG-06Mj</t>
  </si>
  <si>
    <t>Adaptador 12MP-08MP</t>
  </si>
  <si>
    <t>Flex 08FJX-08FJX 90 L 900 mm</t>
  </si>
  <si>
    <t>Adaptador 06MG-08MJ</t>
  </si>
  <si>
    <t>Tee lateral 08MJ-08MJ-08Fjx</t>
  </si>
  <si>
    <t>OT 43302</t>
  </si>
  <si>
    <t>Flex 06FJX-06FJX L 450 mm</t>
  </si>
  <si>
    <t>Flex 06FJX-06FJX L 600 mm</t>
  </si>
  <si>
    <t>tubo hidrualico 10 mm</t>
  </si>
  <si>
    <t>union codo 6-6</t>
  </si>
  <si>
    <t>flexible 06FJX-06HML 16X1.5 L 2500</t>
  </si>
  <si>
    <t>GD 377, 383, 381, 386, 378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</si>
</sst>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3" fillId="33" borderId="11" xfId="0" applyFont="1" applyFill="1" applyBorder="1" applyAlignment="1" applyProtection="1">
      <alignment vertical="top" wrapText="1"/>
      <protection locked="0"/>
    </xf>
    <xf numFmtId="0" fontId="43" fillId="33" borderId="11" xfId="0" applyFont="1" applyFill="1" applyBorder="1" applyAlignment="1" applyProtection="1">
      <alignment horizontal="center" vertical="top" wrapText="1"/>
      <protection locked="0"/>
    </xf>
    <xf numFmtId="0" fontId="4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4" fillId="33" borderId="14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horizontal="left" vertical="center" wrapText="1"/>
      <protection locked="0"/>
    </xf>
    <xf numFmtId="0" fontId="44" fillId="33" borderId="0" xfId="0" applyFont="1" applyFill="1" applyBorder="1" applyAlignment="1" applyProtection="1">
      <alignment horizontal="center" vertical="center"/>
      <protection locked="0"/>
    </xf>
    <xf numFmtId="172" fontId="44" fillId="33" borderId="0" xfId="0" applyNumberFormat="1" applyFont="1" applyFill="1" applyBorder="1" applyAlignment="1" applyProtection="1">
      <alignment horizontal="center" vertical="center"/>
      <protection locked="0"/>
    </xf>
    <xf numFmtId="14" fontId="4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4" fillId="0" borderId="19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 locked="0"/>
    </xf>
    <xf numFmtId="0" fontId="44" fillId="0" borderId="20" xfId="0" applyFont="1" applyFill="1" applyBorder="1" applyAlignment="1" applyProtection="1">
      <alignment horizontal="center"/>
      <protection locked="0"/>
    </xf>
    <xf numFmtId="0" fontId="4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6" fillId="0" borderId="0" xfId="0" applyFont="1" applyAlignment="1" applyProtection="1">
      <alignment/>
      <protection locked="0"/>
    </xf>
    <xf numFmtId="0" fontId="46" fillId="0" borderId="2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0" fontId="44" fillId="33" borderId="22" xfId="0" applyFont="1" applyFill="1" applyBorder="1" applyAlignment="1" applyProtection="1">
      <alignment/>
      <protection locked="0"/>
    </xf>
    <xf numFmtId="3" fontId="4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7" fillId="33" borderId="10" xfId="0" applyFont="1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172" fontId="48" fillId="33" borderId="15" xfId="0" applyNumberFormat="1" applyFont="1" applyFill="1" applyBorder="1" applyAlignment="1" applyProtection="1">
      <alignment horizontal="left" vertical="center"/>
      <protection/>
    </xf>
    <xf numFmtId="0" fontId="47" fillId="33" borderId="23" xfId="0" applyFont="1" applyFill="1" applyBorder="1" applyAlignment="1" applyProtection="1">
      <alignment/>
      <protection locked="0"/>
    </xf>
    <xf numFmtId="0" fontId="47" fillId="33" borderId="22" xfId="0" applyFont="1" applyFill="1" applyBorder="1" applyAlignment="1" applyProtection="1">
      <alignment/>
      <protection locked="0"/>
    </xf>
    <xf numFmtId="0" fontId="48" fillId="33" borderId="22" xfId="0" applyFont="1" applyFill="1" applyBorder="1" applyAlignment="1" applyProtection="1">
      <alignment/>
      <protection locked="0"/>
    </xf>
    <xf numFmtId="172" fontId="48" fillId="33" borderId="24" xfId="0" applyNumberFormat="1" applyFont="1" applyFill="1" applyBorder="1" applyAlignment="1" applyProtection="1">
      <alignment horizontal="left" vertical="center"/>
      <protection locked="0"/>
    </xf>
    <xf numFmtId="0" fontId="48" fillId="33" borderId="10" xfId="0" applyFont="1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/>
      <protection locked="0"/>
    </xf>
    <xf numFmtId="0" fontId="47" fillId="33" borderId="12" xfId="0" applyFont="1" applyFill="1" applyBorder="1" applyAlignment="1" applyProtection="1">
      <alignment/>
      <protection locked="0"/>
    </xf>
    <xf numFmtId="0" fontId="47" fillId="33" borderId="25" xfId="0" applyFont="1" applyFill="1" applyBorder="1" applyAlignment="1" applyProtection="1">
      <alignment horizontal="right" vertical="center"/>
      <protection locked="0"/>
    </xf>
    <xf numFmtId="0" fontId="47" fillId="33" borderId="11" xfId="0" applyFont="1" applyFill="1" applyBorder="1" applyAlignment="1" applyProtection="1">
      <alignment horizontal="right" vertical="center"/>
      <protection locked="0"/>
    </xf>
    <xf numFmtId="0" fontId="47" fillId="33" borderId="26" xfId="0" applyFont="1" applyFill="1" applyBorder="1" applyAlignment="1" applyProtection="1">
      <alignment horizontal="right"/>
      <protection locked="0"/>
    </xf>
    <xf numFmtId="1" fontId="47" fillId="33" borderId="27" xfId="0" applyNumberFormat="1" applyFont="1" applyFill="1" applyBorder="1" applyAlignment="1" applyProtection="1">
      <alignment horizontal="center"/>
      <protection/>
    </xf>
    <xf numFmtId="0" fontId="47" fillId="33" borderId="14" xfId="0" applyFont="1" applyFill="1" applyBorder="1" applyAlignment="1" applyProtection="1">
      <alignment horizontal="right" vertical="center"/>
      <protection locked="0"/>
    </xf>
    <xf numFmtId="0" fontId="47" fillId="33" borderId="0" xfId="0" applyFont="1" applyFill="1" applyBorder="1" applyAlignment="1" applyProtection="1">
      <alignment horizontal="right" vertical="center"/>
      <protection locked="0"/>
    </xf>
    <xf numFmtId="0" fontId="47" fillId="33" borderId="0" xfId="0" applyFont="1" applyFill="1" applyBorder="1" applyAlignment="1" applyProtection="1">
      <alignment horizontal="left" vertical="center"/>
      <protection locked="0"/>
    </xf>
    <xf numFmtId="0" fontId="47" fillId="33" borderId="15" xfId="0" applyFont="1" applyFill="1" applyBorder="1" applyAlignment="1" applyProtection="1">
      <alignment horizontal="right"/>
      <protection locked="0"/>
    </xf>
    <xf numFmtId="9" fontId="47" fillId="33" borderId="28" xfId="0" applyNumberFormat="1" applyFont="1" applyFill="1" applyBorder="1" applyAlignment="1" applyProtection="1">
      <alignment horizontal="right" vertical="center"/>
      <protection locked="0"/>
    </xf>
    <xf numFmtId="9" fontId="47" fillId="33" borderId="0" xfId="0" applyNumberFormat="1" applyFont="1" applyFill="1" applyBorder="1" applyAlignment="1" applyProtection="1">
      <alignment horizontal="right" vertical="center"/>
      <protection locked="0"/>
    </xf>
    <xf numFmtId="9" fontId="47" fillId="33" borderId="19" xfId="0" applyNumberFormat="1" applyFont="1" applyFill="1" applyBorder="1" applyAlignment="1" applyProtection="1">
      <alignment horizontal="center" vertical="center"/>
      <protection locked="0"/>
    </xf>
    <xf numFmtId="1" fontId="47" fillId="33" borderId="29" xfId="0" applyNumberFormat="1" applyFont="1" applyFill="1" applyBorder="1" applyAlignment="1" applyProtection="1">
      <alignment horizontal="center"/>
      <protection/>
    </xf>
    <xf numFmtId="0" fontId="47" fillId="33" borderId="15" xfId="0" applyFont="1" applyFill="1" applyBorder="1" applyAlignment="1" applyProtection="1">
      <alignment/>
      <protection locked="0"/>
    </xf>
    <xf numFmtId="0" fontId="47" fillId="33" borderId="28" xfId="0" applyFont="1" applyFill="1" applyBorder="1" applyAlignment="1" applyProtection="1">
      <alignment horizontal="right" vertical="center"/>
      <protection locked="0"/>
    </xf>
    <xf numFmtId="0" fontId="47" fillId="33" borderId="19" xfId="0" applyFont="1" applyFill="1" applyBorder="1" applyAlignment="1" applyProtection="1">
      <alignment horizontal="right"/>
      <protection locked="0"/>
    </xf>
    <xf numFmtId="0" fontId="47" fillId="33" borderId="24" xfId="0" applyFont="1" applyFill="1" applyBorder="1" applyAlignment="1" applyProtection="1">
      <alignment/>
      <protection locked="0"/>
    </xf>
    <xf numFmtId="0" fontId="47" fillId="33" borderId="30" xfId="0" applyFont="1" applyFill="1" applyBorder="1" applyAlignment="1" applyProtection="1">
      <alignment horizontal="right" vertical="center"/>
      <protection locked="0"/>
    </xf>
    <xf numFmtId="0" fontId="47" fillId="33" borderId="22" xfId="0" applyFont="1" applyFill="1" applyBorder="1" applyAlignment="1" applyProtection="1">
      <alignment horizontal="right" vertical="center"/>
      <protection locked="0"/>
    </xf>
    <xf numFmtId="0" fontId="47" fillId="33" borderId="31" xfId="0" applyFont="1" applyFill="1" applyBorder="1" applyAlignment="1" applyProtection="1">
      <alignment horizontal="right"/>
      <protection locked="0"/>
    </xf>
    <xf numFmtId="1" fontId="47" fillId="33" borderId="32" xfId="0" applyNumberFormat="1" applyFont="1" applyFill="1" applyBorder="1" applyAlignment="1" applyProtection="1">
      <alignment horizontal="center"/>
      <protection/>
    </xf>
    <xf numFmtId="173" fontId="49" fillId="0" borderId="13" xfId="45" applyNumberFormat="1" applyFont="1" applyFill="1" applyBorder="1" applyAlignment="1" applyProtection="1">
      <alignment horizontal="center" vertical="center"/>
      <protection locked="0"/>
    </xf>
    <xf numFmtId="174" fontId="47" fillId="33" borderId="33" xfId="0" applyNumberFormat="1" applyFont="1" applyFill="1" applyBorder="1" applyAlignment="1" applyProtection="1">
      <alignment horizontal="center"/>
      <protection locked="0"/>
    </xf>
    <xf numFmtId="174" fontId="47" fillId="33" borderId="15" xfId="0" applyNumberFormat="1" applyFont="1" applyFill="1" applyBorder="1" applyAlignment="1" applyProtection="1">
      <alignment horizontal="center"/>
      <protection/>
    </xf>
    <xf numFmtId="0" fontId="47" fillId="33" borderId="14" xfId="0" applyNumberFormat="1" applyFont="1" applyFill="1" applyBorder="1" applyAlignment="1" applyProtection="1">
      <alignment horizontal="center"/>
      <protection locked="0"/>
    </xf>
    <xf numFmtId="0" fontId="47" fillId="0" borderId="13" xfId="0" applyFont="1" applyBorder="1" applyAlignment="1" applyProtection="1">
      <alignment horizontal="center"/>
      <protection locked="0"/>
    </xf>
    <xf numFmtId="0" fontId="47" fillId="0" borderId="34" xfId="0" applyFont="1" applyBorder="1" applyAlignment="1" applyProtection="1">
      <alignment horizontal="center"/>
      <protection locked="0"/>
    </xf>
    <xf numFmtId="0" fontId="47" fillId="0" borderId="35" xfId="0" applyFont="1" applyBorder="1" applyAlignment="1" applyProtection="1">
      <alignment horizontal="center"/>
      <protection locked="0"/>
    </xf>
    <xf numFmtId="0" fontId="47" fillId="0" borderId="36" xfId="0" applyFont="1" applyBorder="1" applyAlignment="1" applyProtection="1">
      <alignment horizontal="center"/>
      <protection locked="0"/>
    </xf>
    <xf numFmtId="0" fontId="47" fillId="0" borderId="37" xfId="0" applyFont="1" applyBorder="1" applyAlignment="1" applyProtection="1">
      <alignment horizontal="center"/>
      <protection locked="0"/>
    </xf>
    <xf numFmtId="0" fontId="48" fillId="0" borderId="0" xfId="0" applyFont="1" applyAlignment="1" applyProtection="1">
      <alignment horizontal="left"/>
      <protection locked="0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horizontal="center"/>
      <protection locked="0"/>
    </xf>
    <xf numFmtId="174" fontId="48" fillId="33" borderId="12" xfId="0" applyNumberFormat="1" applyFont="1" applyFill="1" applyBorder="1" applyAlignment="1" applyProtection="1">
      <alignment horizontal="left"/>
      <protection/>
    </xf>
    <xf numFmtId="0" fontId="48" fillId="33" borderId="0" xfId="0" applyFont="1" applyFill="1" applyBorder="1" applyAlignment="1" applyProtection="1">
      <alignment horizontal="left"/>
      <protection locked="0"/>
    </xf>
    <xf numFmtId="0" fontId="48" fillId="33" borderId="0" xfId="0" applyFont="1" applyFill="1" applyBorder="1" applyAlignment="1" applyProtection="1">
      <alignment horizontal="left"/>
      <protection/>
    </xf>
    <xf numFmtId="174" fontId="48" fillId="0" borderId="0" xfId="0" applyNumberFormat="1" applyFont="1" applyFill="1" applyBorder="1" applyAlignment="1" applyProtection="1">
      <alignment/>
      <protection/>
    </xf>
    <xf numFmtId="0" fontId="48" fillId="33" borderId="15" xfId="45" applyFont="1" applyFill="1" applyBorder="1" applyAlignment="1" applyProtection="1">
      <alignment horizontal="left"/>
      <protection/>
    </xf>
    <xf numFmtId="174" fontId="48" fillId="33" borderId="15" xfId="0" applyNumberFormat="1" applyFont="1" applyFill="1" applyBorder="1" applyAlignment="1" applyProtection="1">
      <alignment horizontal="left"/>
      <protection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15" xfId="0" applyFont="1" applyFill="1" applyBorder="1" applyAlignment="1" applyProtection="1">
      <alignment/>
      <protection locked="0"/>
    </xf>
    <xf numFmtId="0" fontId="47" fillId="33" borderId="33" xfId="0" applyFont="1" applyFill="1" applyBorder="1" applyAlignment="1" applyProtection="1">
      <alignment horizontal="center"/>
      <protection locked="0"/>
    </xf>
    <xf numFmtId="0" fontId="47" fillId="33" borderId="33" xfId="0" applyFont="1" applyFill="1" applyBorder="1" applyAlignment="1" applyProtection="1">
      <alignment/>
      <protection locked="0"/>
    </xf>
    <xf numFmtId="174" fontId="47" fillId="33" borderId="33" xfId="0" applyNumberFormat="1" applyFont="1" applyFill="1" applyBorder="1" applyAlignment="1" applyProtection="1">
      <alignment horizontal="center"/>
      <protection/>
    </xf>
    <xf numFmtId="0" fontId="47" fillId="33" borderId="33" xfId="0" applyNumberFormat="1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center"/>
      <protection locked="0"/>
    </xf>
    <xf numFmtId="0" fontId="50" fillId="33" borderId="33" xfId="0" applyFont="1" applyFill="1" applyBorder="1" applyAlignment="1" applyProtection="1">
      <alignment/>
      <protection locked="0"/>
    </xf>
    <xf numFmtId="174" fontId="50" fillId="33" borderId="33" xfId="0" applyNumberFormat="1" applyFont="1" applyFill="1" applyBorder="1" applyAlignment="1" applyProtection="1">
      <alignment horizontal="center"/>
      <protection/>
    </xf>
    <xf numFmtId="174" fontId="50" fillId="33" borderId="33" xfId="0" applyNumberFormat="1" applyFont="1" applyFill="1" applyBorder="1" applyAlignment="1" applyProtection="1">
      <alignment horizontal="center"/>
      <protection locked="0"/>
    </xf>
    <xf numFmtId="174" fontId="50" fillId="33" borderId="15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Alignment="1" applyProtection="1">
      <alignment horizontal="left"/>
      <protection locked="0"/>
    </xf>
    <xf numFmtId="0" fontId="50" fillId="33" borderId="22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0" fillId="33" borderId="33" xfId="0" applyNumberFormat="1" applyFont="1" applyFill="1" applyBorder="1" applyAlignment="1" applyProtection="1">
      <alignment horizontal="center"/>
      <protection locked="0"/>
    </xf>
    <xf numFmtId="0" fontId="47" fillId="0" borderId="38" xfId="0" applyFont="1" applyBorder="1" applyAlignment="1" applyProtection="1">
      <alignment horizontal="center"/>
      <protection locked="0"/>
    </xf>
    <xf numFmtId="0" fontId="47" fillId="0" borderId="39" xfId="0" applyFont="1" applyBorder="1" applyAlignment="1" applyProtection="1">
      <alignment/>
      <protection locked="0"/>
    </xf>
    <xf numFmtId="0" fontId="47" fillId="0" borderId="40" xfId="0" applyFont="1" applyBorder="1" applyAlignment="1" applyProtection="1">
      <alignment/>
      <protection locked="0"/>
    </xf>
    <xf numFmtId="0" fontId="47" fillId="33" borderId="14" xfId="0" applyFont="1" applyFill="1" applyBorder="1" applyAlignment="1" applyProtection="1">
      <alignment horizontal="left"/>
      <protection locked="0"/>
    </xf>
    <xf numFmtId="0" fontId="47" fillId="33" borderId="0" xfId="0" applyFont="1" applyFill="1" applyBorder="1" applyAlignment="1" applyProtection="1">
      <alignment horizontal="left"/>
      <protection locked="0"/>
    </xf>
    <xf numFmtId="174" fontId="48" fillId="33" borderId="0" xfId="0" applyNumberFormat="1" applyFont="1" applyFill="1" applyBorder="1" applyAlignment="1" applyProtection="1">
      <alignment horizontal="left"/>
      <protection/>
    </xf>
    <xf numFmtId="174" fontId="48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24050" y="28575"/>
          <a:ext cx="39052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85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"/>
  <sheetViews>
    <sheetView tabSelected="1" zoomScalePageLayoutView="0" workbookViewId="0" topLeftCell="A1">
      <selection activeCell="K5" sqref="K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7">
        <v>1418</v>
      </c>
      <c r="K2" s="7"/>
      <c r="L2" s="7"/>
    </row>
    <row r="3" spans="2:12" ht="7.5" customHeight="1" thickBot="1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1" ht="15">
      <c r="B4" s="35" t="s">
        <v>6</v>
      </c>
      <c r="C4" s="36"/>
      <c r="D4" s="76" t="s">
        <v>582</v>
      </c>
      <c r="E4" s="36" t="s">
        <v>12</v>
      </c>
      <c r="F4" s="77"/>
      <c r="G4" s="77"/>
      <c r="H4" s="78"/>
      <c r="I4" s="36" t="s">
        <v>9</v>
      </c>
      <c r="J4" s="79">
        <f>VLOOKUP(D4,CLIENTES,10,FALSE)</f>
        <v>0</v>
      </c>
      <c r="K4" s="20"/>
    </row>
    <row r="5" spans="2:11" ht="15">
      <c r="B5" s="37"/>
      <c r="C5" s="38"/>
      <c r="D5" s="80"/>
      <c r="E5" s="109" t="str">
        <f>VLOOKUP(D4,CLIENTES,4,FALSE)</f>
        <v>AV FRESIA 2133</v>
      </c>
      <c r="F5" s="109"/>
      <c r="G5" s="109"/>
      <c r="H5" s="109"/>
      <c r="I5" s="109"/>
      <c r="J5" s="110"/>
      <c r="K5" s="20"/>
    </row>
    <row r="6" spans="2:10" ht="17.25" customHeight="1">
      <c r="B6" s="37" t="s">
        <v>27</v>
      </c>
      <c r="C6" s="38"/>
      <c r="D6" s="81" t="str">
        <f>VLOOKUP(D4,CLIENTES,2,FALSE)</f>
        <v>METALURGICA LA RIOJA LTDA</v>
      </c>
      <c r="E6" s="38" t="s">
        <v>7</v>
      </c>
      <c r="F6" s="109" t="str">
        <f>VLOOKUP(D4,CLIENTES,5,FALSE)</f>
        <v>RENCA</v>
      </c>
      <c r="G6" s="109"/>
      <c r="H6" s="109"/>
      <c r="I6" s="82">
        <f>VLOOKUP(D4,CLIENTES,11,FALSE)</f>
        <v>0</v>
      </c>
      <c r="J6" s="83"/>
    </row>
    <row r="7" spans="2:13" ht="15">
      <c r="B7" s="37" t="s">
        <v>25</v>
      </c>
      <c r="C7" s="38"/>
      <c r="D7" s="81">
        <f>VLOOKUP(D4,CLIENTES,3,FALSE)</f>
        <v>0</v>
      </c>
      <c r="E7" s="38" t="s">
        <v>8</v>
      </c>
      <c r="F7" s="109" t="str">
        <f>VLOOKUP(D4,CLIENTES,6,FALSE)</f>
        <v>STGO</v>
      </c>
      <c r="G7" s="109"/>
      <c r="H7" s="109"/>
      <c r="I7" s="38" t="s">
        <v>26</v>
      </c>
      <c r="J7" s="84" t="str">
        <f>VLOOKUP(D4,CLIENTES,8,FALSE)</f>
        <v>Moises Lagos</v>
      </c>
      <c r="M7" s="8">
        <f>1.6/0.85</f>
        <v>1.8823529411764708</v>
      </c>
    </row>
    <row r="8" spans="2:12" ht="15.75" thickBot="1">
      <c r="B8" s="107" t="s">
        <v>28</v>
      </c>
      <c r="C8" s="108"/>
      <c r="D8" s="81">
        <f>VLOOKUP(D4,CLIENTES,7,FALSE)</f>
        <v>0</v>
      </c>
      <c r="E8" s="38" t="s">
        <v>11</v>
      </c>
      <c r="F8" s="109">
        <f>VLOOKUP(D4,CLIENTES,12,FALSE)</f>
        <v>0</v>
      </c>
      <c r="G8" s="109"/>
      <c r="H8" s="109"/>
      <c r="I8" s="38" t="s">
        <v>14</v>
      </c>
      <c r="J8" s="39">
        <f ca="1">TODAY()</f>
        <v>41687</v>
      </c>
      <c r="K8" s="20"/>
      <c r="L8" s="20"/>
    </row>
    <row r="9" spans="2:18" ht="16.5" thickBot="1" thickTop="1">
      <c r="B9" s="40"/>
      <c r="C9" s="41"/>
      <c r="D9" s="42"/>
      <c r="E9" s="41"/>
      <c r="F9" s="42"/>
      <c r="G9" s="42"/>
      <c r="H9" s="42"/>
      <c r="I9" s="41"/>
      <c r="J9" s="4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71" t="s">
        <v>1</v>
      </c>
      <c r="C10" s="104" t="s">
        <v>24</v>
      </c>
      <c r="D10" s="105"/>
      <c r="E10" s="106"/>
      <c r="F10" s="72" t="s">
        <v>0</v>
      </c>
      <c r="G10" s="73" t="s">
        <v>23</v>
      </c>
      <c r="H10" s="73" t="s">
        <v>15</v>
      </c>
      <c r="I10" s="74" t="s">
        <v>13</v>
      </c>
      <c r="J10" s="75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70">
        <v>1</v>
      </c>
      <c r="C11" s="85" t="s">
        <v>585</v>
      </c>
      <c r="D11" s="86"/>
      <c r="E11" s="87"/>
      <c r="F11" s="88">
        <v>2</v>
      </c>
      <c r="G11" s="89" t="s">
        <v>23</v>
      </c>
      <c r="H11" s="90">
        <v>3300</v>
      </c>
      <c r="I11" s="68">
        <v>15</v>
      </c>
      <c r="J11" s="69">
        <f aca="true" t="shared" si="0" ref="J11:J27">F11*H11*(1-I11/100)</f>
        <v>5610</v>
      </c>
      <c r="K11" s="28">
        <v>1</v>
      </c>
      <c r="L11" s="29"/>
      <c r="M11" s="29"/>
      <c r="N11" s="29"/>
      <c r="O11" s="29"/>
      <c r="P11" s="30">
        <v>1</v>
      </c>
      <c r="Q11" s="31">
        <f>+N11</f>
        <v>0</v>
      </c>
      <c r="R11" s="33">
        <f>Q11*P11</f>
        <v>0</v>
      </c>
    </row>
    <row r="12" spans="2:18" ht="15">
      <c r="B12" s="70">
        <v>2</v>
      </c>
      <c r="C12" s="85" t="s">
        <v>584</v>
      </c>
      <c r="D12" s="86"/>
      <c r="E12" s="87"/>
      <c r="F12" s="88">
        <v>2</v>
      </c>
      <c r="G12" s="89" t="s">
        <v>23</v>
      </c>
      <c r="H12" s="90">
        <v>3584</v>
      </c>
      <c r="I12" s="68">
        <v>15</v>
      </c>
      <c r="J12" s="69">
        <f t="shared" si="0"/>
        <v>6092.8</v>
      </c>
      <c r="K12" s="28">
        <v>2</v>
      </c>
      <c r="L12" s="29"/>
      <c r="M12" s="29"/>
      <c r="N12" s="29"/>
      <c r="O12" s="29"/>
      <c r="P12" s="30">
        <v>1</v>
      </c>
      <c r="Q12" s="31">
        <f aca="true" t="shared" si="1" ref="Q12:Q17">+N12</f>
        <v>0</v>
      </c>
      <c r="R12" s="33">
        <f aca="true" t="shared" si="2" ref="R12:R27">Q12*P12</f>
        <v>0</v>
      </c>
    </row>
    <row r="13" spans="2:18" ht="15">
      <c r="B13" s="70">
        <v>3</v>
      </c>
      <c r="C13" s="85" t="s">
        <v>586</v>
      </c>
      <c r="D13" s="86"/>
      <c r="E13" s="87"/>
      <c r="F13" s="88">
        <v>1</v>
      </c>
      <c r="G13" s="89" t="s">
        <v>23</v>
      </c>
      <c r="H13" s="90">
        <v>3900</v>
      </c>
      <c r="I13" s="68">
        <v>15</v>
      </c>
      <c r="J13" s="69">
        <f t="shared" si="0"/>
        <v>3315</v>
      </c>
      <c r="K13" s="28">
        <v>3</v>
      </c>
      <c r="L13" s="29"/>
      <c r="M13" s="29"/>
      <c r="N13" s="29"/>
      <c r="O13" s="29"/>
      <c r="P13" s="30">
        <v>1</v>
      </c>
      <c r="Q13" s="31">
        <f t="shared" si="1"/>
        <v>0</v>
      </c>
      <c r="R13" s="33">
        <f t="shared" si="2"/>
        <v>0</v>
      </c>
    </row>
    <row r="14" spans="2:18" ht="15">
      <c r="B14" s="91">
        <v>4</v>
      </c>
      <c r="C14" s="85" t="s">
        <v>587</v>
      </c>
      <c r="D14" s="86"/>
      <c r="E14" s="87"/>
      <c r="F14" s="88">
        <v>2</v>
      </c>
      <c r="G14" s="89" t="s">
        <v>23</v>
      </c>
      <c r="H14" s="90">
        <v>3980</v>
      </c>
      <c r="I14" s="68">
        <v>15</v>
      </c>
      <c r="J14" s="69">
        <f t="shared" si="0"/>
        <v>6766</v>
      </c>
      <c r="K14" s="28">
        <v>4</v>
      </c>
      <c r="L14" s="29"/>
      <c r="M14" s="29"/>
      <c r="N14" s="29"/>
      <c r="O14" s="29"/>
      <c r="P14" s="30">
        <v>1</v>
      </c>
      <c r="Q14" s="31">
        <f t="shared" si="1"/>
        <v>0</v>
      </c>
      <c r="R14" s="33">
        <f t="shared" si="2"/>
        <v>0</v>
      </c>
    </row>
    <row r="15" spans="2:18" ht="15">
      <c r="B15" s="91">
        <v>5</v>
      </c>
      <c r="C15" s="85" t="s">
        <v>588</v>
      </c>
      <c r="D15" s="86"/>
      <c r="E15" s="87"/>
      <c r="F15" s="88">
        <v>1</v>
      </c>
      <c r="G15" s="89" t="s">
        <v>23</v>
      </c>
      <c r="H15" s="90">
        <v>10710</v>
      </c>
      <c r="I15" s="68">
        <v>15</v>
      </c>
      <c r="J15" s="69">
        <f t="shared" si="0"/>
        <v>9103.5</v>
      </c>
      <c r="K15" s="28">
        <v>5</v>
      </c>
      <c r="L15" s="29"/>
      <c r="M15" s="29"/>
      <c r="N15" s="29"/>
      <c r="O15" s="29"/>
      <c r="P15" s="30">
        <v>1</v>
      </c>
      <c r="Q15" s="31">
        <f t="shared" si="1"/>
        <v>0</v>
      </c>
      <c r="R15" s="33">
        <f t="shared" si="2"/>
        <v>0</v>
      </c>
    </row>
    <row r="16" spans="2:18" ht="15">
      <c r="B16" s="91">
        <v>6</v>
      </c>
      <c r="C16" s="85" t="s">
        <v>589</v>
      </c>
      <c r="D16" s="86"/>
      <c r="E16" s="87"/>
      <c r="F16" s="88">
        <v>1</v>
      </c>
      <c r="G16" s="89" t="s">
        <v>23</v>
      </c>
      <c r="H16" s="90">
        <v>10440</v>
      </c>
      <c r="I16" s="68">
        <v>15</v>
      </c>
      <c r="J16" s="69">
        <f t="shared" si="0"/>
        <v>8874</v>
      </c>
      <c r="K16" s="28">
        <v>7</v>
      </c>
      <c r="L16" s="29"/>
      <c r="M16" s="29"/>
      <c r="N16" s="29"/>
      <c r="O16" s="29"/>
      <c r="P16" s="30">
        <v>1</v>
      </c>
      <c r="Q16" s="31">
        <f t="shared" si="1"/>
        <v>0</v>
      </c>
      <c r="R16" s="33">
        <f t="shared" si="2"/>
        <v>0</v>
      </c>
    </row>
    <row r="17" spans="2:18" ht="15">
      <c r="B17" s="91">
        <v>7</v>
      </c>
      <c r="C17" s="85" t="s">
        <v>597</v>
      </c>
      <c r="D17" s="86"/>
      <c r="E17" s="87"/>
      <c r="F17" s="88">
        <v>1</v>
      </c>
      <c r="G17" s="89" t="s">
        <v>23</v>
      </c>
      <c r="H17" s="90">
        <v>10530</v>
      </c>
      <c r="I17" s="68">
        <v>15</v>
      </c>
      <c r="J17" s="69">
        <f t="shared" si="0"/>
        <v>8950.5</v>
      </c>
      <c r="K17" s="28">
        <v>8</v>
      </c>
      <c r="L17" s="29"/>
      <c r="M17" s="29"/>
      <c r="N17" s="29"/>
      <c r="O17" s="29"/>
      <c r="P17" s="30">
        <v>1</v>
      </c>
      <c r="Q17" s="31">
        <f t="shared" si="1"/>
        <v>0</v>
      </c>
      <c r="R17" s="33">
        <f t="shared" si="2"/>
        <v>0</v>
      </c>
    </row>
    <row r="18" spans="2:18" ht="15">
      <c r="B18" s="91">
        <v>8</v>
      </c>
      <c r="C18" s="85" t="s">
        <v>596</v>
      </c>
      <c r="D18" s="86"/>
      <c r="E18" s="87"/>
      <c r="F18" s="88">
        <v>3</v>
      </c>
      <c r="G18" s="89" t="s">
        <v>23</v>
      </c>
      <c r="H18" s="90">
        <v>9180</v>
      </c>
      <c r="I18" s="68">
        <v>15</v>
      </c>
      <c r="J18" s="69">
        <f t="shared" si="0"/>
        <v>23409</v>
      </c>
      <c r="K18" s="28">
        <v>9</v>
      </c>
      <c r="L18" s="29"/>
      <c r="M18" s="29"/>
      <c r="N18" s="29"/>
      <c r="O18" s="29"/>
      <c r="P18" s="30">
        <v>1</v>
      </c>
      <c r="Q18" s="31">
        <f>+L18</f>
        <v>0</v>
      </c>
      <c r="R18" s="33">
        <f t="shared" si="2"/>
        <v>0</v>
      </c>
    </row>
    <row r="19" spans="2:18" ht="15">
      <c r="B19" s="91">
        <v>9</v>
      </c>
      <c r="C19" s="85" t="s">
        <v>590</v>
      </c>
      <c r="D19" s="86"/>
      <c r="E19" s="87"/>
      <c r="F19" s="88">
        <v>2</v>
      </c>
      <c r="G19" s="89" t="s">
        <v>23</v>
      </c>
      <c r="H19" s="90">
        <v>2560</v>
      </c>
      <c r="I19" s="68">
        <v>15</v>
      </c>
      <c r="J19" s="69">
        <f t="shared" si="0"/>
        <v>4352</v>
      </c>
      <c r="K19" s="28">
        <v>11</v>
      </c>
      <c r="L19" s="29"/>
      <c r="M19" s="29"/>
      <c r="N19" s="29"/>
      <c r="O19" s="29"/>
      <c r="P19" s="30">
        <v>1</v>
      </c>
      <c r="Q19" s="31">
        <f>+L19</f>
        <v>0</v>
      </c>
      <c r="R19" s="33">
        <f t="shared" si="2"/>
        <v>0</v>
      </c>
    </row>
    <row r="20" spans="2:18" ht="15">
      <c r="B20" s="91">
        <v>10</v>
      </c>
      <c r="C20" s="85" t="s">
        <v>591</v>
      </c>
      <c r="D20" s="86"/>
      <c r="E20" s="87"/>
      <c r="F20" s="88">
        <v>1</v>
      </c>
      <c r="G20" s="89" t="s">
        <v>23</v>
      </c>
      <c r="H20" s="90">
        <v>2100</v>
      </c>
      <c r="I20" s="68">
        <v>15</v>
      </c>
      <c r="J20" s="69">
        <f t="shared" si="0"/>
        <v>1785</v>
      </c>
      <c r="K20" s="28">
        <v>13</v>
      </c>
      <c r="L20" s="29"/>
      <c r="M20" s="29"/>
      <c r="N20" s="29"/>
      <c r="O20" s="29"/>
      <c r="P20" s="30">
        <v>1</v>
      </c>
      <c r="Q20" s="31">
        <f>+L20</f>
        <v>0</v>
      </c>
      <c r="R20" s="33">
        <f t="shared" si="2"/>
        <v>0</v>
      </c>
    </row>
    <row r="21" spans="2:18" ht="15">
      <c r="B21" s="91">
        <v>11</v>
      </c>
      <c r="C21" s="85" t="s">
        <v>592</v>
      </c>
      <c r="D21" s="86"/>
      <c r="E21" s="87"/>
      <c r="F21" s="88">
        <v>1</v>
      </c>
      <c r="G21" s="89" t="s">
        <v>23</v>
      </c>
      <c r="H21" s="90">
        <v>11700</v>
      </c>
      <c r="I21" s="68">
        <v>15</v>
      </c>
      <c r="J21" s="69">
        <f t="shared" si="0"/>
        <v>9945</v>
      </c>
      <c r="K21" s="28">
        <v>14</v>
      </c>
      <c r="L21" s="29"/>
      <c r="M21" s="29"/>
      <c r="N21" s="29"/>
      <c r="O21" s="29"/>
      <c r="P21" s="30">
        <v>1</v>
      </c>
      <c r="Q21" s="31">
        <f>L21</f>
        <v>0</v>
      </c>
      <c r="R21" s="33">
        <f t="shared" si="2"/>
        <v>0</v>
      </c>
    </row>
    <row r="22" spans="2:18" ht="15">
      <c r="B22" s="91">
        <v>12</v>
      </c>
      <c r="C22" s="85" t="s">
        <v>593</v>
      </c>
      <c r="D22" s="86"/>
      <c r="E22" s="87"/>
      <c r="F22" s="88">
        <v>1</v>
      </c>
      <c r="G22" s="89" t="s">
        <v>23</v>
      </c>
      <c r="H22" s="90">
        <v>2596</v>
      </c>
      <c r="I22" s="68">
        <v>15</v>
      </c>
      <c r="J22" s="69">
        <f t="shared" si="0"/>
        <v>2206.6</v>
      </c>
      <c r="K22" s="28">
        <v>15</v>
      </c>
      <c r="L22" s="29"/>
      <c r="M22" s="29"/>
      <c r="N22" s="29"/>
      <c r="O22" s="29"/>
      <c r="P22" s="30">
        <v>1</v>
      </c>
      <c r="Q22" s="31">
        <f>L22</f>
        <v>0</v>
      </c>
      <c r="R22" s="33">
        <f t="shared" si="2"/>
        <v>0</v>
      </c>
    </row>
    <row r="23" spans="2:18" ht="15">
      <c r="B23" s="91">
        <v>13</v>
      </c>
      <c r="C23" s="85" t="s">
        <v>594</v>
      </c>
      <c r="D23" s="86"/>
      <c r="E23" s="87"/>
      <c r="F23" s="88">
        <v>1</v>
      </c>
      <c r="G23" s="89" t="s">
        <v>23</v>
      </c>
      <c r="H23" s="90">
        <v>5670</v>
      </c>
      <c r="I23" s="68">
        <v>15</v>
      </c>
      <c r="J23" s="69">
        <f t="shared" si="0"/>
        <v>4819.5</v>
      </c>
      <c r="K23" s="28">
        <v>17</v>
      </c>
      <c r="L23" s="29"/>
      <c r="M23" s="29"/>
      <c r="N23" s="29"/>
      <c r="O23" s="29"/>
      <c r="P23" s="30">
        <v>1</v>
      </c>
      <c r="Q23" s="31">
        <f>L23</f>
        <v>0</v>
      </c>
      <c r="R23" s="33">
        <f t="shared" si="2"/>
        <v>0</v>
      </c>
    </row>
    <row r="24" spans="2:18" ht="15">
      <c r="B24" s="91">
        <v>14</v>
      </c>
      <c r="C24" s="85" t="s">
        <v>598</v>
      </c>
      <c r="D24" s="86"/>
      <c r="E24" s="87"/>
      <c r="F24" s="88">
        <v>12</v>
      </c>
      <c r="G24" s="89" t="s">
        <v>23</v>
      </c>
      <c r="H24" s="90">
        <v>2259</v>
      </c>
      <c r="I24" s="68">
        <v>15</v>
      </c>
      <c r="J24" s="69">
        <f t="shared" si="0"/>
        <v>23041.8</v>
      </c>
      <c r="K24" s="28"/>
      <c r="L24" s="29"/>
      <c r="M24" s="29"/>
      <c r="N24" s="29"/>
      <c r="O24" s="29"/>
      <c r="P24" s="30"/>
      <c r="Q24" s="31"/>
      <c r="R24" s="33"/>
    </row>
    <row r="25" spans="2:18" ht="15">
      <c r="B25" s="91">
        <v>15</v>
      </c>
      <c r="C25" s="85" t="s">
        <v>599</v>
      </c>
      <c r="D25" s="86"/>
      <c r="E25" s="87"/>
      <c r="F25" s="88">
        <v>3</v>
      </c>
      <c r="G25" s="89" t="s">
        <v>23</v>
      </c>
      <c r="H25" s="90">
        <v>2974</v>
      </c>
      <c r="I25" s="68">
        <v>15</v>
      </c>
      <c r="J25" s="69">
        <f t="shared" si="0"/>
        <v>7583.7</v>
      </c>
      <c r="K25" s="28"/>
      <c r="L25" s="29"/>
      <c r="M25" s="29"/>
      <c r="N25" s="29"/>
      <c r="O25" s="29"/>
      <c r="P25" s="30"/>
      <c r="Q25" s="31"/>
      <c r="R25" s="33"/>
    </row>
    <row r="26" spans="2:18" ht="15">
      <c r="B26" s="91">
        <v>16</v>
      </c>
      <c r="C26" s="85" t="s">
        <v>600</v>
      </c>
      <c r="D26" s="93"/>
      <c r="E26" s="94"/>
      <c r="F26" s="88">
        <v>2</v>
      </c>
      <c r="G26" s="89" t="s">
        <v>23</v>
      </c>
      <c r="H26" s="90">
        <v>17480</v>
      </c>
      <c r="I26" s="68">
        <v>15</v>
      </c>
      <c r="J26" s="69">
        <f t="shared" si="0"/>
        <v>29716</v>
      </c>
      <c r="K26" s="100">
        <v>18</v>
      </c>
      <c r="L26" s="29"/>
      <c r="M26" s="29"/>
      <c r="N26" s="29"/>
      <c r="O26" s="29"/>
      <c r="P26" s="30"/>
      <c r="Q26" s="31">
        <f>L26</f>
        <v>0</v>
      </c>
      <c r="R26" s="33">
        <f t="shared" si="2"/>
        <v>0</v>
      </c>
    </row>
    <row r="27" spans="2:18" ht="15.75" thickBot="1">
      <c r="B27" s="103">
        <v>17</v>
      </c>
      <c r="C27" s="92"/>
      <c r="D27" s="101"/>
      <c r="E27" s="102"/>
      <c r="F27" s="95"/>
      <c r="G27" s="96"/>
      <c r="H27" s="97"/>
      <c r="I27" s="98"/>
      <c r="J27" s="99">
        <f t="shared" si="0"/>
        <v>0</v>
      </c>
      <c r="K27" s="100">
        <v>19</v>
      </c>
      <c r="L27" s="29"/>
      <c r="M27" s="29"/>
      <c r="N27" s="29"/>
      <c r="O27" s="29"/>
      <c r="P27" s="30"/>
      <c r="Q27" s="31">
        <f>L27</f>
        <v>0</v>
      </c>
      <c r="R27" s="33">
        <f t="shared" si="2"/>
        <v>0</v>
      </c>
    </row>
    <row r="28" spans="2:10" ht="15">
      <c r="B28" s="44" t="s">
        <v>17</v>
      </c>
      <c r="C28" s="45"/>
      <c r="D28" s="36"/>
      <c r="E28" s="36"/>
      <c r="F28" s="46"/>
      <c r="G28" s="47" t="s">
        <v>3</v>
      </c>
      <c r="H28" s="48"/>
      <c r="I28" s="49"/>
      <c r="J28" s="50">
        <f>SUM(J11:J27)</f>
        <v>155570.40000000002</v>
      </c>
    </row>
    <row r="29" spans="2:10" ht="15">
      <c r="B29" s="51"/>
      <c r="C29" s="53"/>
      <c r="D29" s="53" t="s">
        <v>601</v>
      </c>
      <c r="E29" s="38"/>
      <c r="F29" s="54"/>
      <c r="G29" s="55" t="s">
        <v>13</v>
      </c>
      <c r="H29" s="56"/>
      <c r="I29" s="57"/>
      <c r="J29" s="58">
        <f>J28*I29</f>
        <v>0</v>
      </c>
    </row>
    <row r="30" spans="2:10" ht="15">
      <c r="B30" s="37"/>
      <c r="C30" s="38"/>
      <c r="D30" s="38" t="s">
        <v>595</v>
      </c>
      <c r="E30" s="38"/>
      <c r="F30" s="59"/>
      <c r="G30" s="60" t="s">
        <v>4</v>
      </c>
      <c r="H30" s="52"/>
      <c r="I30" s="61"/>
      <c r="J30" s="58">
        <f>J28-J29</f>
        <v>155570.40000000002</v>
      </c>
    </row>
    <row r="31" spans="2:10" ht="15">
      <c r="B31" s="37"/>
      <c r="C31" s="38"/>
      <c r="D31" s="38"/>
      <c r="E31" s="38"/>
      <c r="F31" s="54"/>
      <c r="G31" s="55">
        <v>0.19</v>
      </c>
      <c r="H31" s="56"/>
      <c r="I31" s="57">
        <v>0.19</v>
      </c>
      <c r="J31" s="58">
        <f>J30*I31</f>
        <v>29558.376000000004</v>
      </c>
    </row>
    <row r="32" spans="2:10" ht="15.75" thickBot="1">
      <c r="B32" s="40"/>
      <c r="C32" s="41"/>
      <c r="D32" s="41"/>
      <c r="E32" s="41"/>
      <c r="F32" s="62"/>
      <c r="G32" s="63" t="s">
        <v>2</v>
      </c>
      <c r="H32" s="64"/>
      <c r="I32" s="65"/>
      <c r="J32" s="66">
        <f>J30+J31</f>
        <v>185128.776</v>
      </c>
    </row>
  </sheetData>
  <sheetProtection formatCells="0"/>
  <mergeCells count="6">
    <mergeCell ref="C10:E10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4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4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4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4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4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4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4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4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4" t="s">
        <v>78</v>
      </c>
      <c r="C8" t="s">
        <v>79</v>
      </c>
      <c r="G8" t="s">
        <v>33</v>
      </c>
    </row>
    <row r="9" spans="1:12" ht="15">
      <c r="A9">
        <v>8</v>
      </c>
      <c r="B9" s="34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4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4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4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4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4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4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4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4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4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4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4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4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4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4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4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4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4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4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4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4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4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4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4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4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4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4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4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4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4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4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4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4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4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4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4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4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4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4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4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4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4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4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4" t="s">
        <v>288</v>
      </c>
      <c r="C52" t="s">
        <v>289</v>
      </c>
      <c r="G52" t="s">
        <v>33</v>
      </c>
    </row>
    <row r="53" spans="1:12" ht="15">
      <c r="A53">
        <v>52</v>
      </c>
      <c r="B53" s="34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4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4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4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4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4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4" t="s">
        <v>324</v>
      </c>
      <c r="C59" t="s">
        <v>325</v>
      </c>
      <c r="G59" t="s">
        <v>33</v>
      </c>
    </row>
    <row r="60" spans="1:12" ht="15">
      <c r="A60">
        <v>59</v>
      </c>
      <c r="B60" s="34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4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4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4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4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4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4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4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4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4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4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4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4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4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4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4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4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4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4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4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4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4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4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4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4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4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4" t="s">
        <v>446</v>
      </c>
      <c r="C86" t="s">
        <v>447</v>
      </c>
      <c r="G86" t="s">
        <v>33</v>
      </c>
    </row>
    <row r="87" spans="1:7" ht="15">
      <c r="A87">
        <v>86</v>
      </c>
      <c r="B87" s="34" t="s">
        <v>448</v>
      </c>
      <c r="C87" t="s">
        <v>449</v>
      </c>
      <c r="G87" t="s">
        <v>33</v>
      </c>
    </row>
    <row r="88" spans="1:13" ht="15">
      <c r="A88">
        <v>87</v>
      </c>
      <c r="B88" s="34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4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4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4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4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4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4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4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4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4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4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4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4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4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4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4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4" t="s">
        <v>530</v>
      </c>
      <c r="C104" t="s">
        <v>531</v>
      </c>
      <c r="G104" t="s">
        <v>33</v>
      </c>
    </row>
    <row r="105" spans="1:13" ht="15">
      <c r="A105">
        <v>104</v>
      </c>
      <c r="B105" s="34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4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4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2014-02-17T21:34:18Z</cp:lastPrinted>
  <dcterms:created xsi:type="dcterms:W3CDTF">2013-07-12T05:01:37Z</dcterms:created>
  <dcterms:modified xsi:type="dcterms:W3CDTF">2014-02-17T21:44:12Z</dcterms:modified>
  <cp:category/>
  <cp:version/>
  <cp:contentType/>
  <cp:contentStatus/>
</cp:coreProperties>
</file>