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<sst xmlns="http://schemas.openxmlformats.org/spreadsheetml/2006/main" count="812" uniqueCount="584">
  <si>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</si>
  <si>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</si>
  <si>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</si>
  <si>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</si>
  <si>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</si>
  <si>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</si>
  <si>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</si>
  <si>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</si>
  <si>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</si>
  <si>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</si>
  <si>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</si>
  <si>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</si>
  <si>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</si>
  <si>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</si>
  <si>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</si>
  <si>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</si>
  <si>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</si>
  <si>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</si>
  <si>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</si>
  <si>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</si>
  <si>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</si>
  <si>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</si>
  <si>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</si>
  <si>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</si>
  <si>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</si>
  <si>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</si>
  <si>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</si>
  <si>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</si>
  <si>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</si>
  <si>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</si>
  <si>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</si>
  <si>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</si>
  <si>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</si>
  <si>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</si>
  <si>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</si>
  <si>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</si>
  <si>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</si>
  <si>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</si>
  <si>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</si>
  <si>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</si>
  <si>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</si>
  <si>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</si>
  <si>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</si>
  <si>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</si>
  <si>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</si>
  <si>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</si>
  <si>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</si>
  <si>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</si>
  <si>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</si>
  <si>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</si>
  <si>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</si>
  <si>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</si>
  <si>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</si>
  <si>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</si>
  <si>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</si>
  <si>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</si>
  <si>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</si>
  <si>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</si>
  <si>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</si>
  <si>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</si>
  <si>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</si>
  <si>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</si>
  <si>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</si>
  <si>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</si>
  <si>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</si>
  <si>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</si>
  <si>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</si>
  <si>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</si>
  <si>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</si>
  <si>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</si>
  <si>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</si>
  <si>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</si>
  <si>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</si>
  <si>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</si>
  <si>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</si>
  <si>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</si>
  <si>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</si>
  <si>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</si>
  <si>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</si>
  <si>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</si>
  <si>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</si>
  <si>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</si>
  <si>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</si>
  <si>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</si>
  <si>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</si>
  <si>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</si>
  <si>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</si>
  <si>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</si>
  <si>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</si>
  <si>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</si>
  <si>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</si>
  <si>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</si>
  <si>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</si>
  <si>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</si>
  <si>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</si>
  <si>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</si>
  <si>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</si>
  <si>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</si>
  <si>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</si>
  <si>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</si>
  <si>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</si>
  <si>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</si>
  <si>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</si>
  <si>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</si>
  <si>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</si>
  <si>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</si>
  <si>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</si>
  <si>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</si>
  <si>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</si>
  <si>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</si>
  <si>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</si>
  <si>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</si>
  <si>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</si>
  <si>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</si>
  <si>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</si>
  <si>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</si>
  <si>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</si>
  <si>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</si>
  <si>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</si>
  <si>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</si>
  <si>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</si>
  <si>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</si>
  <si>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</si>
  <si>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</si>
  <si>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</si>
  <si>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</si>
  <si>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</si>
  <si>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</si>
  <si>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</si>
  <si>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</si>
  <si>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</si>
  <si>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</si>
  <si>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</si>
  <si>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</si>
  <si>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</si>
  <si>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</si>
  <si>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</si>
  <si>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</si>
  <si>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</si>
  <si>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</si>
  <si>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</si>
  <si>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</si>
  <si>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</si>
  <si>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</si>
  <si>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</si>
  <si>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</si>
  <si>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</si>
  <si>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</si>
  <si>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</si>
  <si>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</si>
  <si>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</si>
  <si>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</si>
  <si>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</si>
  <si>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</si>
  <si>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</si>
  <si>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</si>
  <si>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</si>
  <si>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</si>
  <si>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</si>
  <si>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</si>
  <si>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</si>
  <si>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</si>
  <si>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</si>
  <si>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</si>
  <si>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</si>
  <si>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</si>
  <si>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</si>
  <si>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</si>
  <si>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</si>
  <si>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</si>
  <si>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</si>
  <si>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</si>
  <si>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</si>
  <si>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</si>
  <si>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</si>
  <si>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</si>
  <si>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</si>
  <si>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</si>
  <si>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</si>
  <si>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</si>
  <si>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</si>
  <si>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</si>
  <si>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</si>
  <si>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</si>
  <si>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</si>
  <si>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</si>
  <si>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</si>
  <si>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</si>
  <si>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</si>
  <si>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</si>
  <si>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</si>
  <si>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</si>
  <si>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</si>
  <si>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</si>
  <si>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</si>
  <si>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</si>
  <si>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</si>
  <si>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</si>
  <si>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</si>
  <si>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</si>
  <si>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</si>
  <si>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</si>
  <si>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</si>
  <si>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</si>
  <si>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</si>
  <si>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</si>
  <si>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</si>
  <si>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</si>
  <si>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</si>
  <si>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</si>
  <si>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</si>
  <si>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</si>
  <si>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</si>
  <si>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</si>
  <si>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</si>
  <si>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</si>
  <si>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</si>
  <si>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</si>
  <si>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</si>
  <si>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</si>
  <si>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</si>
  <si>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</si>
  <si>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</si>
  <si>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</si>
  <si>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</si>
  <si>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</si>
  <si>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</si>
  <si>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</si>
  <si>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</si>
  <si>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</si>
  <si>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</si>
  <si>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</si>
  <si>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</si>
  <si>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</si>
  <si>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</si>
  <si>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</si>
  <si>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</si>
  <si>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</si>
  <si>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</si>
  <si>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</si>
  <si>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</si>
  <si>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</si>
  <si>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</si>
  <si>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</si>
  <si>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</si>
  <si>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</si>
  <si>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</si>
  <si>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</si>
  <si>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</si>
  <si>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</si>
  <si>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</si>
  <si>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</si>
  <si>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</si>
  <si>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</si>
  <si>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</si>
  <si>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</si>
  <si>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</si>
  <si>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</si>
  <si>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</si>
  <si>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</si>
  <si>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</si>
  <si>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</si>
  <si>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</si>
  <si>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</si>
  <si>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</si>
  <si>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</si>
  <si>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</si>
  <si>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</si>
  <si>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</si>
  <si>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</si>
  <si>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</si>
  <si>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</si>
  <si>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</si>
  <si>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</si>
  <si>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</si>
  <si>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</si>
  <si>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</si>
  <si>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</si>
  <si>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</si>
  <si>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</si>
  <si>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</si>
  <si>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</si>
  <si>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</si>
  <si>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</si>
  <si>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</si>
  <si>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</si>
  <si>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</si>
  <si>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</si>
  <si>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</si>
  <si>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</si>
  <si>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</si>
  <si>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</si>
  <si>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</si>
  <si>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</si>
  <si>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</si>
  <si>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</si>
  <si>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</si>
  <si>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</si>
  <si>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</si>
  <si>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</si>
  <si>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</si>
  <si>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</si>
  <si>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</si>
  <si>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</si>
  <si>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</si>
  <si>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</si>
  <si>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</si>
  <si>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</si>
  <si>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</si>
  <si>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</si>
  <si>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</si>
  <si>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</si>
  <si>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</si>
  <si>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</si>
  <si>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</si>
  <si>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</si>
  <si>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</si>
  <si>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</si>
  <si>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</si>
  <si>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</si>
  <si>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</si>
  <si>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</si>
  <si>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</si>
  <si>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</si>
  <si>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</si>
  <si>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</si>
  <si>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</si>
  <si>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</si>
  <si>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</si>
  <si>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</si>
  <si>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</si>
  <si>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</si>
  <si>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</si>
  <si>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</si>
  <si>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</si>
  <si>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</si>
  <si>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</si>
  <si>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</si>
  <si>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</si>
  <si>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</si>
  <si>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</si>
  <si>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</si>
  <si>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</si>
  <si>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</si>
  <si>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</si>
  <si>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</si>
  <si>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</si>
  <si>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</si>
  <si>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</si>
  <si>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</si>
  <si>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</si>
  <si>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</si>
  <si>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</si>
  <si>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</si>
  <si>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</si>
  <si>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</si>
  <si>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</si>
  <si>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</si>
  <si>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</si>
  <si>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</si>
  <si>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</si>
  <si>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</si>
  <si>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</si>
  <si>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</si>
  <si>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</si>
  <si>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</si>
  <si>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</si>
  <si>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</si>
  <si>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</si>
  <si>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</si>
  <si>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</si>
  <si>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</si>
  <si>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</si>
  <si>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</si>
  <si>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</si>
  <si>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</si>
  <si>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</si>
  <si>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</si>
  <si>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</si>
  <si>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</si>
  <si>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</si>
  <si>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</si>
  <si>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</si>
  <si>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</si>
  <si>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</si>
  <si>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</si>
  <si>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</si>
  <si>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</si>
  <si>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</si>
  <si>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</si>
  <si>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</si>
  <si>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</si>
  <si>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</si>
  <si>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</si>
  <si>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</si>
  <si>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</si>
  <si>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</si>
  <si>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</si>
  <si>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</si>
  <si>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</si>
  <si>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</si>
  <si>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</si>
  <si>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</si>
  <si>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</si>
  <si>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</si>
  <si>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</si>
  <si>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</si>
  <si>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</si>
  <si>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</si>
  <si>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</si>
  <si>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</si>
  <si>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</si>
  <si>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</si>
  <si>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</si>
  <si>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</si>
  <si>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</si>
  <si>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</si>
  <si>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</si>
  <si>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</si>
  <si>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</si>
  <si>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</si>
  <si>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</si>
  <si>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</si>
  <si>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</si>
  <si>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</si>
  <si>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</si>
  <si>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</si>
  <si>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</si>
  <si>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</si>
  <si>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</si>
  <si>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</si>
  <si>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</si>
  <si>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</si>
  <si>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</si>
  <si>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</si>
  <si>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</si>
  <si>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</si>
  <si>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</si>
  <si>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</si>
  <si>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</si>
  <si>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</si>
  <si>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</si>
  <si>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</si>
  <si>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</si>
  <si>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</si>
  <si>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</si>
  <si>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</si>
  <si>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</si>
  <si>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</si>
  <si>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</si>
  <si>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</si>
  <si>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</si>
  <si>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</si>
  <si>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</si>
  <si>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</si>
  <si>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</si>
  <si>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</si>
  <si>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</si>
  <si>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</si>
  <si>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</si>
  <si>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</si>
  <si>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</si>
  <si>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</si>
  <si>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</si>
  <si>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</si>
  <si>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</si>
  <si>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</si>
  <si>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</si>
  <si>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</si>
  <si>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</si>
  <si>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</si>
  <si>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</si>
  <si>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</si>
  <si>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</si>
  <si>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</si>
  <si>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</si>
  <si>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</si>
  <si>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</si>
  <si>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</si>
  <si>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</si>
  <si>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</si>
  <si>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</si>
  <si>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</si>
  <si>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</si>
  <si>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</si>
  <si>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</si>
  <si>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</si>
  <si>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</si>
  <si>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</si>
  <si>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</si>
  <si>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</si>
  <si>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</si>
  <si>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</si>
  <si>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</si>
  <si>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</si>
  <si>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</si>
  <si>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</si>
  <si>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</si>
  <si>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</si>
  <si>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</si>
  <si>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</si>
  <si>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</si>
  <si>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</si>
  <si>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</si>
  <si>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</si>
  <si>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</si>
  <si>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</si>
  <si>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</si>
  <si>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</si>
  <si>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</si>
  <si>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</si>
  <si>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</si>
  <si>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</si>
  <si>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</si>
  <si>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</si>
  <si>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</si>
  <si>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</si>
  <si>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</si>
  <si>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</si>
  <si>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</si>
  <si>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</si>
  <si>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</si>
  <si>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</si>
  <si>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</si>
  <si>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</si>
  <si>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</si>
  <si>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</si>
  <si>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</si>
  <si>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</si>
  <si>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</si>
  <si>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</si>
  <si>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</si>
  <si>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</si>
  <si>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</si>
  <si>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</si>
  <si>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</si>
  <si>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</si>
  <si>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</si>
  <si>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</si>
  <si>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</si>
  <si>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</si>
  <si>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</si>
  <si>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</si>
  <si>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</si>
  <si>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</si>
  <si>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</si>
  <si>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</si>
  <si>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</si>
  <si>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</si>
  <si>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</si>
  <si>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</si>
  <si>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</si>
  <si>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</si>
  <si>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</si>
  <si>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</si>
  <si>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</si>
  <si>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</si>
  <si>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</si>
  <si>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</si>
  <si>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</si>
  <si>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</si>
  <si>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</si>
  <si>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</si>
  <si>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</si>
  <si>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</si>
  <si>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</si>
  <si>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</si>
  <si>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</si>
  <si>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</si>
  <si>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</si>
  <si>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</si>
  <si>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</si>
  <si>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</si>
  <si>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ACZIB</t>
  </si>
  <si>
    <t>111111111-1</t>
  </si>
  <si>
    <t>Salvador Gonzalez</t>
  </si>
  <si>
    <t>89.407.400-0</t>
  </si>
  <si>
    <t>MARZULLO S.A.</t>
  </si>
  <si>
    <t>FABRICACION DE OTROS ARTICULOS DE PLASTICOS</t>
  </si>
  <si>
    <t>30 dias</t>
  </si>
  <si>
    <t xml:space="preserve">MANGUERA SUCCION Y DESCARGA PVC 4" </t>
  </si>
  <si>
    <t xml:space="preserve">Luis Barrientos </t>
  </si>
  <si>
    <t>impoplas</t>
  </si>
  <si>
    <t>1403A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</si>
</sst>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55" fillId="33" borderId="26" xfId="0" applyNumberFormat="1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4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 t="s">
        <v>583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0" t="s">
        <v>5</v>
      </c>
      <c r="C4" s="81"/>
      <c r="D4" s="82" t="s">
        <v>576</v>
      </c>
      <c r="E4" s="81" t="s">
        <v>11</v>
      </c>
      <c r="F4" s="83"/>
      <c r="G4" s="83"/>
      <c r="H4" s="84"/>
      <c r="I4" s="81" t="s">
        <v>8</v>
      </c>
      <c r="J4" s="85">
        <f>VLOOKUP(D4,CLIENTES,10,FALSE)</f>
        <v>25307600</v>
      </c>
      <c r="K4" s="20"/>
    </row>
    <row r="5" spans="2:11" ht="15">
      <c r="B5" s="86"/>
      <c r="C5" s="87"/>
      <c r="D5" s="88"/>
      <c r="E5" s="126">
        <f>VLOOKUP(D4,CLIENTES,4,FALSE)</f>
        <v>0</v>
      </c>
      <c r="F5" s="126"/>
      <c r="G5" s="126"/>
      <c r="H5" s="126"/>
      <c r="I5" s="126"/>
      <c r="J5" s="127"/>
      <c r="K5" s="20"/>
    </row>
    <row r="6" spans="2:10" ht="17.25" customHeight="1">
      <c r="B6" s="86" t="s">
        <v>26</v>
      </c>
      <c r="C6" s="87"/>
      <c r="D6" s="89" t="str">
        <f>VLOOKUP(D4,CLIENTES,2,FALSE)</f>
        <v>MARZULLO S.A.</v>
      </c>
      <c r="E6" s="87" t="s">
        <v>6</v>
      </c>
      <c r="F6" s="126" t="str">
        <f>VLOOKUP(D4,CLIENTES,5,FALSE)</f>
        <v>CONCHALI</v>
      </c>
      <c r="G6" s="126"/>
      <c r="H6" s="126"/>
      <c r="I6" s="90">
        <f>VLOOKUP(D4,CLIENTES,11,FALSE)</f>
        <v>0</v>
      </c>
      <c r="J6" s="91"/>
    </row>
    <row r="7" spans="2:10" ht="15">
      <c r="B7" s="86" t="s">
        <v>24</v>
      </c>
      <c r="C7" s="87"/>
      <c r="D7" s="89" t="str">
        <f>VLOOKUP(D4,CLIENTES,3,FALSE)</f>
        <v>FABRICACION DE OTROS ARTICULOS DE PLASTICOS</v>
      </c>
      <c r="E7" s="87" t="s">
        <v>7</v>
      </c>
      <c r="F7" s="126" t="str">
        <f>VLOOKUP(D4,CLIENTES,6,FALSE)</f>
        <v>STGO</v>
      </c>
      <c r="G7" s="126"/>
      <c r="H7" s="126"/>
      <c r="I7" s="87" t="s">
        <v>25</v>
      </c>
      <c r="J7" s="92" t="str">
        <f>VLOOKUP(D4,CLIENTES,8,FALSE)</f>
        <v>Luis Barrientos </v>
      </c>
    </row>
    <row r="8" spans="2:12" ht="15.75" thickBot="1">
      <c r="B8" s="124" t="s">
        <v>27</v>
      </c>
      <c r="C8" s="125"/>
      <c r="D8" s="89" t="str">
        <f>VLOOKUP(D4,CLIENTES,7,FALSE)</f>
        <v>30 dias</v>
      </c>
      <c r="E8" s="87" t="s">
        <v>10</v>
      </c>
      <c r="F8" s="126">
        <f>VLOOKUP(D4,CLIENTES,12,FALSE)</f>
        <v>0</v>
      </c>
      <c r="G8" s="126"/>
      <c r="H8" s="126"/>
      <c r="I8" s="87" t="s">
        <v>13</v>
      </c>
      <c r="J8" s="93">
        <f ca="1">TODAY()</f>
        <v>41687</v>
      </c>
      <c r="K8" s="20"/>
      <c r="L8" s="20"/>
    </row>
    <row r="9" spans="2:18" ht="16.5" thickBot="1" thickTop="1">
      <c r="B9" s="94"/>
      <c r="C9" s="95"/>
      <c r="D9" s="96"/>
      <c r="E9" s="95"/>
      <c r="F9" s="96"/>
      <c r="G9" s="96"/>
      <c r="H9" s="96"/>
      <c r="I9" s="95"/>
      <c r="J9" s="97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98" t="s">
        <v>0</v>
      </c>
      <c r="C10" s="118" t="s">
        <v>23</v>
      </c>
      <c r="D10" s="119"/>
      <c r="E10" s="120"/>
      <c r="F10" s="99"/>
      <c r="G10" s="100" t="s">
        <v>22</v>
      </c>
      <c r="H10" s="100" t="s">
        <v>14</v>
      </c>
      <c r="I10" s="101" t="s">
        <v>12</v>
      </c>
      <c r="J10" s="102" t="s">
        <v>1</v>
      </c>
      <c r="K10" s="24" t="s">
        <v>17</v>
      </c>
      <c r="L10" s="25"/>
      <c r="M10" s="25" t="s">
        <v>582</v>
      </c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103">
        <v>1</v>
      </c>
      <c r="C11" s="121" t="s">
        <v>580</v>
      </c>
      <c r="D11" s="122"/>
      <c r="E11" s="123"/>
      <c r="F11" s="104">
        <v>6</v>
      </c>
      <c r="G11" s="105" t="s">
        <v>22</v>
      </c>
      <c r="H11" s="106">
        <f>VLOOKUP(B11,COTIZADO,8,FALSE)</f>
        <v>13846</v>
      </c>
      <c r="I11" s="107"/>
      <c r="J11" s="108">
        <f aca="true" t="shared" si="0" ref="J11:J28">F11*H11*(1-I11/100)</f>
        <v>83076</v>
      </c>
      <c r="K11" s="28">
        <v>1</v>
      </c>
      <c r="L11" s="29"/>
      <c r="M11" s="29">
        <v>9890</v>
      </c>
      <c r="N11" s="29"/>
      <c r="O11" s="29"/>
      <c r="P11" s="30">
        <v>1.4</v>
      </c>
      <c r="Q11" s="31">
        <f>M11</f>
        <v>9890</v>
      </c>
      <c r="R11" s="35">
        <f>Q11*P11</f>
        <v>13846</v>
      </c>
    </row>
    <row r="12" spans="2:18" ht="15">
      <c r="B12" s="117">
        <v>2</v>
      </c>
      <c r="C12" s="109"/>
      <c r="D12" s="110"/>
      <c r="E12" s="111"/>
      <c r="F12" s="112"/>
      <c r="G12" s="113"/>
      <c r="H12" s="114"/>
      <c r="I12" s="115"/>
      <c r="J12" s="116"/>
      <c r="K12" s="28">
        <v>2</v>
      </c>
      <c r="L12" s="29"/>
      <c r="M12" s="29"/>
      <c r="N12" s="29"/>
      <c r="O12" s="29"/>
      <c r="P12" s="30">
        <v>1.5</v>
      </c>
      <c r="Q12" s="31">
        <v>32045</v>
      </c>
      <c r="R12" s="35">
        <f aca="true" t="shared" si="1" ref="R12:R28">Q12*P12</f>
        <v>48067.5</v>
      </c>
    </row>
    <row r="13" spans="2:18" ht="15">
      <c r="B13" s="117">
        <v>3</v>
      </c>
      <c r="C13" s="42"/>
      <c r="D13" s="43"/>
      <c r="E13" s="44"/>
      <c r="F13" s="45"/>
      <c r="G13" s="46"/>
      <c r="H13" s="74">
        <f aca="true" t="shared" si="2" ref="H13:H28">VLOOKUP(B13,COTIZADO,8,FALSE)</f>
        <v>0</v>
      </c>
      <c r="I13" s="75">
        <v>0</v>
      </c>
      <c r="J13" s="76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ht="15">
      <c r="B14" s="117">
        <v>4</v>
      </c>
      <c r="C14" s="42"/>
      <c r="D14" s="43"/>
      <c r="E14" s="44"/>
      <c r="F14" s="45"/>
      <c r="G14" s="46"/>
      <c r="H14" s="74">
        <f t="shared" si="2"/>
        <v>0</v>
      </c>
      <c r="I14" s="75">
        <v>0</v>
      </c>
      <c r="J14" s="76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117">
        <v>5</v>
      </c>
      <c r="C15" s="42"/>
      <c r="D15" s="43"/>
      <c r="E15" s="44"/>
      <c r="F15" s="45"/>
      <c r="G15" s="46"/>
      <c r="H15" s="74">
        <f t="shared" si="2"/>
        <v>0</v>
      </c>
      <c r="I15" s="75">
        <v>0</v>
      </c>
      <c r="J15" s="76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17">
        <v>6</v>
      </c>
      <c r="C16" s="42"/>
      <c r="D16" s="43"/>
      <c r="E16" s="44"/>
      <c r="F16" s="45"/>
      <c r="G16" s="46"/>
      <c r="H16" s="74">
        <f t="shared" si="2"/>
        <v>0</v>
      </c>
      <c r="I16" s="75">
        <v>0</v>
      </c>
      <c r="J16" s="76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17">
        <v>7</v>
      </c>
      <c r="C17" s="42"/>
      <c r="D17" s="43"/>
      <c r="E17" s="44"/>
      <c r="F17" s="45"/>
      <c r="G17" s="46"/>
      <c r="H17" s="74">
        <f t="shared" si="2"/>
        <v>0</v>
      </c>
      <c r="I17" s="75">
        <v>0</v>
      </c>
      <c r="J17" s="76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17">
        <v>8</v>
      </c>
      <c r="C18" s="42"/>
      <c r="D18" s="43"/>
      <c r="E18" s="44"/>
      <c r="F18" s="45"/>
      <c r="G18" s="46"/>
      <c r="H18" s="74">
        <f t="shared" si="2"/>
        <v>0</v>
      </c>
      <c r="I18" s="75">
        <v>0</v>
      </c>
      <c r="J18" s="7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17">
        <v>9</v>
      </c>
      <c r="C19" s="42"/>
      <c r="D19" s="43"/>
      <c r="E19" s="44"/>
      <c r="F19" s="45"/>
      <c r="G19" s="46"/>
      <c r="H19" s="74">
        <f t="shared" si="2"/>
        <v>0</v>
      </c>
      <c r="I19" s="75">
        <v>0</v>
      </c>
      <c r="J19" s="7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17">
        <v>10</v>
      </c>
      <c r="C20" s="42"/>
      <c r="D20" s="43"/>
      <c r="E20" s="44"/>
      <c r="F20" s="45"/>
      <c r="G20" s="46"/>
      <c r="H20" s="74">
        <f t="shared" si="2"/>
        <v>0</v>
      </c>
      <c r="I20" s="75">
        <v>0</v>
      </c>
      <c r="J20" s="7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17">
        <v>11</v>
      </c>
      <c r="C21" s="42"/>
      <c r="D21" s="43"/>
      <c r="E21" s="44"/>
      <c r="F21" s="45"/>
      <c r="G21" s="46"/>
      <c r="H21" s="74">
        <f t="shared" si="2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17">
        <v>12</v>
      </c>
      <c r="C22" s="42"/>
      <c r="D22" s="43"/>
      <c r="E22" s="44"/>
      <c r="F22" s="45"/>
      <c r="G22" s="46"/>
      <c r="H22" s="74">
        <f t="shared" si="2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17">
        <v>13</v>
      </c>
      <c r="C23" s="42"/>
      <c r="D23" s="43"/>
      <c r="E23" s="44"/>
      <c r="F23" s="45"/>
      <c r="G23" s="46"/>
      <c r="H23" s="74">
        <f t="shared" si="2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17">
        <v>14</v>
      </c>
      <c r="C24" s="42"/>
      <c r="D24" s="43"/>
      <c r="E24" s="44"/>
      <c r="F24" s="45"/>
      <c r="G24" s="46"/>
      <c r="H24" s="74">
        <f t="shared" si="2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17">
        <v>15</v>
      </c>
      <c r="C25" s="42"/>
      <c r="D25" s="43"/>
      <c r="E25" s="44"/>
      <c r="F25" s="45"/>
      <c r="G25" s="46"/>
      <c r="H25" s="74">
        <f t="shared" si="2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17">
        <v>16</v>
      </c>
      <c r="C26" s="42"/>
      <c r="D26" s="43"/>
      <c r="E26" s="44"/>
      <c r="F26" s="45"/>
      <c r="G26" s="46"/>
      <c r="H26" s="74">
        <f t="shared" si="2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17">
        <v>17</v>
      </c>
      <c r="C27" s="42"/>
      <c r="D27" s="43"/>
      <c r="E27" s="44"/>
      <c r="F27" s="45"/>
      <c r="G27" s="46"/>
      <c r="H27" s="74">
        <f t="shared" si="2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17">
        <v>18</v>
      </c>
      <c r="C28" s="47"/>
      <c r="D28" s="48"/>
      <c r="E28" s="49"/>
      <c r="F28" s="45"/>
      <c r="G28" s="46"/>
      <c r="H28" s="77">
        <f t="shared" si="2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16</v>
      </c>
      <c r="C29" s="51"/>
      <c r="D29" s="37"/>
      <c r="E29" s="37"/>
      <c r="F29" s="52"/>
      <c r="G29" s="53" t="s">
        <v>2</v>
      </c>
      <c r="H29" s="54"/>
      <c r="I29" s="55"/>
      <c r="J29" s="56">
        <f>SUM(J11:J28)</f>
        <v>83076</v>
      </c>
    </row>
    <row r="30" spans="2:10" ht="15">
      <c r="B30" s="57"/>
      <c r="C30" s="58"/>
      <c r="D30" s="59"/>
      <c r="E30" s="39"/>
      <c r="F30" s="60"/>
      <c r="G30" s="61" t="s">
        <v>12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3</v>
      </c>
      <c r="H31" s="58"/>
      <c r="I31" s="67"/>
      <c r="J31" s="64">
        <f>J29-J30</f>
        <v>83076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15784.44</v>
      </c>
    </row>
    <row r="33" spans="2:10" ht="15.75" thickBot="1">
      <c r="B33" s="40"/>
      <c r="C33" s="41"/>
      <c r="D33" s="41"/>
      <c r="E33" s="41"/>
      <c r="F33" s="68"/>
      <c r="G33" s="69" t="s">
        <v>1</v>
      </c>
      <c r="H33" s="70"/>
      <c r="I33" s="71"/>
      <c r="J33" s="72">
        <f>J31+J32</f>
        <v>98860.44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K107" sqref="K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0</v>
      </c>
      <c r="B1" s="36" t="s">
        <v>5</v>
      </c>
      <c r="C1" t="s">
        <v>538</v>
      </c>
      <c r="D1" t="s">
        <v>539</v>
      </c>
      <c r="E1" t="s">
        <v>11</v>
      </c>
      <c r="F1" t="s">
        <v>6</v>
      </c>
      <c r="G1" t="s">
        <v>7</v>
      </c>
      <c r="H1" t="s">
        <v>552</v>
      </c>
      <c r="I1" t="s">
        <v>540</v>
      </c>
      <c r="J1" t="s">
        <v>541</v>
      </c>
      <c r="K1" t="s">
        <v>8</v>
      </c>
      <c r="L1" t="s">
        <v>9</v>
      </c>
      <c r="M1" t="s">
        <v>10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9" ht="15">
      <c r="A106">
        <v>105</v>
      </c>
      <c r="B106" s="36" t="s">
        <v>574</v>
      </c>
      <c r="C106" t="s">
        <v>573</v>
      </c>
      <c r="F106" t="s">
        <v>28</v>
      </c>
      <c r="I106" t="s">
        <v>575</v>
      </c>
    </row>
    <row r="107" spans="1:11" ht="15">
      <c r="A107">
        <v>106</v>
      </c>
      <c r="B107" s="36" t="s">
        <v>576</v>
      </c>
      <c r="C107" t="s">
        <v>577</v>
      </c>
      <c r="D107" t="s">
        <v>578</v>
      </c>
      <c r="F107" t="s">
        <v>120</v>
      </c>
      <c r="G107" t="s">
        <v>32</v>
      </c>
      <c r="H107" t="s">
        <v>579</v>
      </c>
      <c r="I107" t="s">
        <v>581</v>
      </c>
      <c r="K107">
        <v>25307600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2013-12-20T16:13:48Z</cp:lastPrinted>
  <dcterms:created xsi:type="dcterms:W3CDTF">2013-07-12T05:01:37Z</dcterms:created>
  <dcterms:modified xsi:type="dcterms:W3CDTF">2014-02-17T13:21:29Z</dcterms:modified>
  <cp:category/>
  <cp:version/>
  <cp:contentType/>
  <cp:contentStatus/>
</cp:coreProperties>
</file>