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<sst xmlns="http://schemas.openxmlformats.org/spreadsheetml/2006/main" count="821" uniqueCount="590">
  <si>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</si>
  <si>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</si>
  <si>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</si>
  <si>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</si>
  <si>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</si>
  <si>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</si>
  <si>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</si>
  <si>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</si>
  <si>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</si>
  <si>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</si>
  <si>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</si>
  <si>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</si>
  <si>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</si>
  <si>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</si>
  <si>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</si>
  <si>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</si>
  <si>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</si>
  <si>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</si>
  <si>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</si>
  <si>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</si>
  <si>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</si>
  <si>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</si>
  <si>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</si>
  <si>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</si>
  <si>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</si>
  <si>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</si>
  <si>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</si>
  <si>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</si>
  <si>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</si>
  <si>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</si>
  <si>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</si>
  <si>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</si>
  <si>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</si>
  <si>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</si>
  <si>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</si>
  <si>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</si>
  <si>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</si>
  <si>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</si>
  <si>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</si>
  <si>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</si>
  <si>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</si>
  <si>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</si>
  <si>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</si>
  <si>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</si>
  <si>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</si>
  <si>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</si>
  <si>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</si>
  <si>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</si>
  <si>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</si>
  <si>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</si>
  <si>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</si>
  <si>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</si>
  <si>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</si>
  <si>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</si>
  <si>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</si>
  <si>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</si>
  <si>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</si>
  <si>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</si>
  <si>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</si>
  <si>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</si>
  <si>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</si>
  <si>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</si>
  <si>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</si>
  <si>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</si>
  <si>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</si>
  <si>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</si>
  <si>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</si>
  <si>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</si>
  <si>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</si>
  <si>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</si>
  <si>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</si>
  <si>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</si>
  <si>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</si>
  <si>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</si>
  <si>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</si>
  <si>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</si>
  <si>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</si>
  <si>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</si>
  <si>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</si>
  <si>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</si>
  <si>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</si>
  <si>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</si>
  <si>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</si>
  <si>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</si>
  <si>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</si>
  <si>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</si>
  <si>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</si>
  <si>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</si>
  <si>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</si>
  <si>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</si>
  <si>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</si>
  <si>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</si>
  <si>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</si>
  <si>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</si>
  <si>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</si>
  <si>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</si>
  <si>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</si>
  <si>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</si>
  <si>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</si>
  <si>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</si>
  <si>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</si>
  <si>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</si>
  <si>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</si>
  <si>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</si>
  <si>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</si>
  <si>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</si>
  <si>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</si>
  <si>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</si>
  <si>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</si>
  <si>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</si>
  <si>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</si>
  <si>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</si>
  <si>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</si>
  <si>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</si>
  <si>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</si>
  <si>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</si>
  <si>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</si>
  <si>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</si>
  <si>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</si>
  <si>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</si>
  <si>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</si>
  <si>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</si>
  <si>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</si>
  <si>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</si>
  <si>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</si>
  <si>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</si>
  <si>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</si>
  <si>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</si>
  <si>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</si>
  <si>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</si>
  <si>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</si>
  <si>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</si>
  <si>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</si>
  <si>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</si>
  <si>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</si>
  <si>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</si>
  <si>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</si>
  <si>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</si>
  <si>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</si>
  <si>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</si>
  <si>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</si>
  <si>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</si>
  <si>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</si>
  <si>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</si>
  <si>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</si>
  <si>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</si>
  <si>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</si>
  <si>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</si>
  <si>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</si>
  <si>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</si>
  <si>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</si>
  <si>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</si>
  <si>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</si>
  <si>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</si>
  <si>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</si>
  <si>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</si>
  <si>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</si>
  <si>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</si>
  <si>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</si>
  <si>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</si>
  <si>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</si>
  <si>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</si>
  <si>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</si>
  <si>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</si>
  <si>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</si>
  <si>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</si>
  <si>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</si>
  <si>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</si>
  <si>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</si>
  <si>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</si>
  <si>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</si>
  <si>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</si>
  <si>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</si>
  <si>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</si>
  <si>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</si>
  <si>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</si>
  <si>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</si>
  <si>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</si>
  <si>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</si>
  <si>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</si>
  <si>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</si>
  <si>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</si>
  <si>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</si>
  <si>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</si>
  <si>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</si>
  <si>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</si>
  <si>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</si>
  <si>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</si>
  <si>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</si>
  <si>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</si>
  <si>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</si>
  <si>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</si>
  <si>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</si>
  <si>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</si>
  <si>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</si>
  <si>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</si>
  <si>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</si>
  <si>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</si>
  <si>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</si>
  <si>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</si>
  <si>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</si>
  <si>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</si>
  <si>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</si>
  <si>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</si>
  <si>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</si>
  <si>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</si>
  <si>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</si>
  <si>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</si>
  <si>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</si>
  <si>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</si>
  <si>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</si>
  <si>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</si>
  <si>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</si>
  <si>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</si>
  <si>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</si>
  <si>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</si>
  <si>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</si>
  <si>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</si>
  <si>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</si>
  <si>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</si>
  <si>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</si>
  <si>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</si>
  <si>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</si>
  <si>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</si>
  <si>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</si>
  <si>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</si>
  <si>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</si>
  <si>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</si>
  <si>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</si>
  <si>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</si>
  <si>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</si>
  <si>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</si>
  <si>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</si>
  <si>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</si>
  <si>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</si>
  <si>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</si>
  <si>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</si>
  <si>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</si>
  <si>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</si>
  <si>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</si>
  <si>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</si>
  <si>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</si>
  <si>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</si>
  <si>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</si>
  <si>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</si>
  <si>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</si>
  <si>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</si>
  <si>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</si>
  <si>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</si>
  <si>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</si>
  <si>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</si>
  <si>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</si>
  <si>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</si>
  <si>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</si>
  <si>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</si>
  <si>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</si>
  <si>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</si>
  <si>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</si>
  <si>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</si>
  <si>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</si>
  <si>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</si>
  <si>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</si>
  <si>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</si>
  <si>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</si>
  <si>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</si>
  <si>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</si>
  <si>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</si>
  <si>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</si>
  <si>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</si>
  <si>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</si>
  <si>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</si>
  <si>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</si>
  <si>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</si>
  <si>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</si>
  <si>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</si>
  <si>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</si>
  <si>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</si>
  <si>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</si>
  <si>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</si>
  <si>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</si>
  <si>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</si>
  <si>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</si>
  <si>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</si>
  <si>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</si>
  <si>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</si>
  <si>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</si>
  <si>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</si>
  <si>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</si>
  <si>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</si>
  <si>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</si>
  <si>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</si>
  <si>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</si>
  <si>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</si>
  <si>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</si>
  <si>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</si>
  <si>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</si>
  <si>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</si>
  <si>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</si>
  <si>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</si>
  <si>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</si>
  <si>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</si>
  <si>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</si>
  <si>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</si>
  <si>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</si>
  <si>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</si>
  <si>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</si>
  <si>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</si>
  <si>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</si>
  <si>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</si>
  <si>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</si>
  <si>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</si>
  <si>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</si>
  <si>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</si>
  <si>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</si>
  <si>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</si>
  <si>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</si>
  <si>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</si>
  <si>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</si>
  <si>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</si>
  <si>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</si>
  <si>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</si>
  <si>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</si>
  <si>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</si>
  <si>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</si>
  <si>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</si>
  <si>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</si>
  <si>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</si>
  <si>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</si>
  <si>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</si>
  <si>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</si>
  <si>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</si>
  <si>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</si>
  <si>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</si>
  <si>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</si>
  <si>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</si>
  <si>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</si>
  <si>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</si>
  <si>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</si>
  <si>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</si>
  <si>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</si>
  <si>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</si>
  <si>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</si>
  <si>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</si>
  <si>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</si>
  <si>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</si>
  <si>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</si>
  <si>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</si>
  <si>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</si>
  <si>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</si>
  <si>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</si>
  <si>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</si>
  <si>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</si>
  <si>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</si>
  <si>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</si>
  <si>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</si>
  <si>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</si>
  <si>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</si>
  <si>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</si>
  <si>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</si>
  <si>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2-550 6425</t>
  </si>
  <si>
    <t>77.868.250-8</t>
  </si>
  <si>
    <t>NEW SYSTEM LTDA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</si>
  <si>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</si>
  <si>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</si>
  <si>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</si>
  <si>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</si>
  <si>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</si>
  <si>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</si>
  <si>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</si>
  <si>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</si>
  <si>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</si>
  <si>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</si>
  <si>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</si>
  <si>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</si>
  <si>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</si>
  <si>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</si>
  <si>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</si>
  <si>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</si>
  <si>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</si>
  <si>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</si>
  <si>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</si>
  <si>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</si>
  <si>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</si>
  <si>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</si>
  <si>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</si>
  <si>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</si>
  <si>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</si>
  <si>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</si>
  <si>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</si>
  <si>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</si>
  <si>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</si>
  <si>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</si>
  <si>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</si>
  <si>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</si>
  <si>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</si>
  <si>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</si>
  <si>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</si>
  <si>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</si>
  <si>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</si>
  <si>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</si>
  <si>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</si>
  <si>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</si>
  <si>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</si>
  <si>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</si>
  <si>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</si>
  <si>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</si>
  <si>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</si>
  <si>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</si>
  <si>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</si>
  <si>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</si>
  <si>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</si>
  <si>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</si>
  <si>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</si>
  <si>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</si>
  <si>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</si>
  <si>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</si>
  <si>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</si>
  <si>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</si>
  <si>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</si>
  <si>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</si>
  <si>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</si>
  <si>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</si>
  <si>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</si>
  <si>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</si>
  <si>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</si>
  <si>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</si>
  <si>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</si>
  <si>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</si>
  <si>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</si>
  <si>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</si>
  <si>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</si>
  <si>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</si>
  <si>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</si>
  <si>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</si>
  <si>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</si>
  <si>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</si>
  <si>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</si>
  <si>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</si>
  <si>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</si>
  <si>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</si>
  <si>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</si>
  <si>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</si>
  <si>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</si>
  <si>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</si>
  <si>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</si>
  <si>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</si>
  <si>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</si>
  <si>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</si>
  <si>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</si>
  <si>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</si>
  <si>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</si>
  <si>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</si>
  <si>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</si>
  <si>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</si>
  <si>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</si>
  <si>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</si>
  <si>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</si>
  <si>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</si>
  <si>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</si>
  <si>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</si>
  <si>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</si>
  <si>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</si>
  <si>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</si>
  <si>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</si>
  <si>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</si>
  <si>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</si>
  <si>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</si>
  <si>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</si>
  <si>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</si>
  <si>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</si>
  <si>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</si>
  <si>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</si>
  <si>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</si>
  <si>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</si>
  <si>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</si>
  <si>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</si>
  <si>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</si>
  <si>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</si>
  <si>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</si>
  <si>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</si>
  <si>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</si>
  <si>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</si>
  <si>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</si>
  <si>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</si>
  <si>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</si>
  <si>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</si>
  <si>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</si>
  <si>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</si>
  <si>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</si>
  <si>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</si>
  <si>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</si>
  <si>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</si>
  <si>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</si>
  <si>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</si>
  <si>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</si>
  <si>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</si>
  <si>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</si>
  <si>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</si>
  <si>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</si>
  <si>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</si>
  <si>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</si>
  <si>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</si>
  <si>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</si>
  <si>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</si>
  <si>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</si>
  <si>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</si>
  <si>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</si>
  <si>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</si>
  <si>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</si>
  <si>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</si>
  <si>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</si>
  <si>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</si>
  <si>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</si>
  <si>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</si>
  <si>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</si>
  <si>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</si>
  <si>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</si>
  <si>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</si>
  <si>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</si>
  <si>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</si>
  <si>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</si>
  <si>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</si>
  <si>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</si>
  <si>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</si>
  <si>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</si>
  <si>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</si>
  <si>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</si>
  <si>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</si>
  <si>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</si>
  <si>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</si>
  <si>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</si>
  <si>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</si>
  <si>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</si>
  <si>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</si>
  <si>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</si>
  <si>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</si>
  <si>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</si>
  <si>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</si>
  <si>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</si>
  <si>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</si>
  <si>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</si>
  <si>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</si>
  <si>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</si>
  <si>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</si>
  <si>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</si>
  <si>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</si>
  <si>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</si>
  <si>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</si>
  <si>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</si>
  <si>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</si>
  <si>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</si>
  <si>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</si>
  <si>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</si>
  <si>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</si>
  <si>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</si>
  <si>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</si>
  <si>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</si>
  <si>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</si>
  <si>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</si>
  <si>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</si>
  <si>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</si>
  <si>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</si>
  <si>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</si>
  <si>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</si>
  <si>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</si>
  <si>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</si>
  <si>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</si>
  <si>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</si>
  <si>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</si>
  <si>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</si>
  <si>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</si>
  <si>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</si>
  <si>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</si>
  <si>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</si>
  <si>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</si>
  <si>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</si>
  <si>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</si>
  <si>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 xml:space="preserve">VENDEDOR  </t>
  </si>
  <si>
    <t>schulz</t>
  </si>
  <si>
    <t>import</t>
  </si>
  <si>
    <t>da</t>
  </si>
  <si>
    <t>Marco Pinto</t>
  </si>
  <si>
    <t>Valvula bola 2" inox 316</t>
  </si>
  <si>
    <t>Valvula bola 11/2" inox 316</t>
  </si>
  <si>
    <t>allen</t>
  </si>
  <si>
    <t>Valvula bola 1" inox 316</t>
  </si>
  <si>
    <t>Valvula bola 3/4" inox 316</t>
  </si>
  <si>
    <t>Valvula bola 1/2" inox 316</t>
  </si>
  <si>
    <t>Valvula bola 3/8" inox 316</t>
  </si>
  <si>
    <t>Valvula bola 1/4" inox 316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</si>
</sst>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164" fontId="9" fillId="33" borderId="15" xfId="0" applyNumberFormat="1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164" fontId="9" fillId="33" borderId="26" xfId="0" applyNumberFormat="1" applyFont="1" applyFill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33" borderId="27" xfId="0" applyNumberFormat="1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32" xfId="0" applyFont="1" applyFill="1" applyBorder="1" applyAlignment="1" applyProtection="1">
      <alignment horizontal="center"/>
      <protection locked="0"/>
    </xf>
    <xf numFmtId="0" fontId="10" fillId="33" borderId="32" xfId="0" applyFont="1" applyFill="1" applyBorder="1" applyAlignment="1" applyProtection="1">
      <alignment/>
      <protection locked="0"/>
    </xf>
    <xf numFmtId="0" fontId="10" fillId="33" borderId="25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6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3" borderId="28" xfId="0" applyFont="1" applyFill="1" applyBorder="1" applyAlignment="1" applyProtection="1">
      <alignment horizontal="right" vertical="center"/>
      <protection locked="0"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8" fillId="33" borderId="30" xfId="0" applyFont="1" applyFill="1" applyBorder="1" applyAlignment="1" applyProtection="1">
      <alignment horizontal="right"/>
      <protection locked="0"/>
    </xf>
    <xf numFmtId="1" fontId="8" fillId="33" borderId="31" xfId="0" applyNumberFormat="1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0" fontId="8" fillId="33" borderId="15" xfId="0" applyFont="1" applyFill="1" applyBorder="1" applyAlignment="1" applyProtection="1">
      <alignment horizontal="right"/>
      <protection locked="0"/>
    </xf>
    <xf numFmtId="9" fontId="8" fillId="33" borderId="33" xfId="0" applyNumberFormat="1" applyFont="1" applyFill="1" applyBorder="1" applyAlignment="1" applyProtection="1">
      <alignment horizontal="right" vertical="center"/>
      <protection locked="0"/>
    </xf>
    <xf numFmtId="9" fontId="8" fillId="33" borderId="0" xfId="0" applyNumberFormat="1" applyFont="1" applyFill="1" applyBorder="1" applyAlignment="1" applyProtection="1">
      <alignment horizontal="right" vertical="center"/>
      <protection locked="0"/>
    </xf>
    <xf numFmtId="9" fontId="8" fillId="33" borderId="19" xfId="0" applyNumberFormat="1" applyFont="1" applyFill="1" applyBorder="1" applyAlignment="1" applyProtection="1">
      <alignment horizontal="center" vertical="center"/>
      <protection locked="0"/>
    </xf>
    <xf numFmtId="1" fontId="8" fillId="33" borderId="34" xfId="0" applyNumberFormat="1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/>
      <protection locked="0"/>
    </xf>
    <xf numFmtId="0" fontId="8" fillId="33" borderId="33" xfId="0" applyFont="1" applyFill="1" applyBorder="1" applyAlignment="1" applyProtection="1">
      <alignment horizontal="right" vertical="center"/>
      <protection locked="0"/>
    </xf>
    <xf numFmtId="0" fontId="8" fillId="33" borderId="19" xfId="0" applyFont="1" applyFill="1" applyBorder="1" applyAlignment="1" applyProtection="1">
      <alignment horizontal="right"/>
      <protection locked="0"/>
    </xf>
    <xf numFmtId="0" fontId="8" fillId="33" borderId="26" xfId="0" applyFont="1" applyFill="1" applyBorder="1" applyAlignment="1" applyProtection="1">
      <alignment/>
      <protection locked="0"/>
    </xf>
    <xf numFmtId="0" fontId="8" fillId="33" borderId="35" xfId="0" applyFont="1" applyFill="1" applyBorder="1" applyAlignment="1" applyProtection="1">
      <alignment horizontal="right" vertical="center"/>
      <protection locked="0"/>
    </xf>
    <xf numFmtId="0" fontId="8" fillId="33" borderId="24" xfId="0" applyFont="1" applyFill="1" applyBorder="1" applyAlignment="1" applyProtection="1">
      <alignment horizontal="right" vertical="center"/>
      <protection locked="0"/>
    </xf>
    <xf numFmtId="0" fontId="8" fillId="33" borderId="36" xfId="0" applyFont="1" applyFill="1" applyBorder="1" applyAlignment="1" applyProtection="1">
      <alignment horizontal="right"/>
      <protection locked="0"/>
    </xf>
    <xf numFmtId="1" fontId="8" fillId="33" borderId="37" xfId="0" applyNumberFormat="1" applyFont="1" applyFill="1" applyBorder="1" applyAlignment="1" applyProtection="1">
      <alignment horizontal="center"/>
      <protection/>
    </xf>
    <xf numFmtId="165" fontId="6" fillId="0" borderId="13" xfId="45" applyNumberFormat="1" applyFont="1" applyFill="1" applyBorder="1" applyAlignment="1" applyProtection="1">
      <alignment horizontal="center" vertical="center"/>
      <protection locked="0"/>
    </xf>
    <xf numFmtId="166" fontId="8" fillId="33" borderId="27" xfId="0" applyNumberFormat="1" applyFont="1" applyFill="1" applyBorder="1" applyAlignment="1" applyProtection="1">
      <alignment horizontal="center"/>
      <protection/>
    </xf>
    <xf numFmtId="166" fontId="8" fillId="33" borderId="27" xfId="0" applyNumberFormat="1" applyFont="1" applyFill="1" applyBorder="1" applyAlignment="1" applyProtection="1">
      <alignment horizontal="center"/>
      <protection locked="0"/>
    </xf>
    <xf numFmtId="166" fontId="8" fillId="33" borderId="12" xfId="0" applyNumberFormat="1" applyFont="1" applyFill="1" applyBorder="1" applyAlignment="1" applyProtection="1">
      <alignment horizontal="center"/>
      <protection/>
    </xf>
    <xf numFmtId="166" fontId="8" fillId="33" borderId="32" xfId="0" applyNumberFormat="1" applyFont="1" applyFill="1" applyBorder="1" applyAlignment="1" applyProtection="1">
      <alignment horizontal="center"/>
      <protection/>
    </xf>
    <xf numFmtId="166" fontId="8" fillId="33" borderId="32" xfId="0" applyNumberFormat="1" applyFont="1" applyFill="1" applyBorder="1" applyAlignment="1" applyProtection="1">
      <alignment horizontal="center"/>
      <protection locked="0"/>
    </xf>
    <xf numFmtId="166" fontId="8" fillId="33" borderId="15" xfId="0" applyNumberFormat="1" applyFont="1" applyFill="1" applyBorder="1" applyAlignment="1" applyProtection="1">
      <alignment horizontal="center"/>
      <protection/>
    </xf>
    <xf numFmtId="166" fontId="8" fillId="33" borderId="38" xfId="0" applyNumberFormat="1" applyFont="1" applyFill="1" applyBorder="1" applyAlignment="1" applyProtection="1">
      <alignment horizontal="center"/>
      <protection/>
    </xf>
    <xf numFmtId="166" fontId="8" fillId="33" borderId="38" xfId="0" applyNumberFormat="1" applyFont="1" applyFill="1" applyBorder="1" applyAlignment="1" applyProtection="1">
      <alignment horizontal="center"/>
      <protection locked="0"/>
    </xf>
    <xf numFmtId="166" fontId="8" fillId="33" borderId="26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 locked="0"/>
    </xf>
    <xf numFmtId="166" fontId="9" fillId="33" borderId="15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166" fontId="9" fillId="0" borderId="0" xfId="0" applyNumberFormat="1" applyFont="1" applyFill="1" applyBorder="1" applyAlignment="1" applyProtection="1">
      <alignment/>
      <protection/>
    </xf>
    <xf numFmtId="0" fontId="9" fillId="33" borderId="15" xfId="45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166" fontId="9" fillId="33" borderId="12" xfId="0" applyNumberFormat="1" applyFont="1" applyFill="1" applyBorder="1" applyAlignment="1" applyProtection="1">
      <alignment horizontal="left"/>
      <protection/>
    </xf>
    <xf numFmtId="0" fontId="8" fillId="33" borderId="27" xfId="0" applyFont="1" applyFill="1" applyBorder="1" applyAlignment="1" applyProtection="1">
      <alignment horizontal="center"/>
      <protection locked="0"/>
    </xf>
    <xf numFmtId="0" fontId="8" fillId="33" borderId="27" xfId="0" applyFont="1" applyFill="1" applyBorder="1" applyAlignment="1" applyProtection="1">
      <alignment/>
      <protection locked="0"/>
    </xf>
    <xf numFmtId="0" fontId="46" fillId="33" borderId="32" xfId="0" applyNumberFormat="1" applyFont="1" applyFill="1" applyBorder="1" applyAlignment="1" applyProtection="1">
      <alignment horizontal="center"/>
      <protection locked="0"/>
    </xf>
    <xf numFmtId="0" fontId="11" fillId="33" borderId="32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32" xfId="0" applyFont="1" applyFill="1" applyBorder="1" applyAlignment="1" applyProtection="1">
      <alignment horizontal="center"/>
      <protection locked="0"/>
    </xf>
    <xf numFmtId="0" fontId="11" fillId="33" borderId="32" xfId="0" applyFont="1" applyFill="1" applyBorder="1" applyAlignment="1" applyProtection="1">
      <alignment/>
      <protection locked="0"/>
    </xf>
    <xf numFmtId="0" fontId="47" fillId="33" borderId="32" xfId="0" applyNumberFormat="1" applyFont="1" applyFill="1" applyBorder="1" applyAlignment="1" applyProtection="1">
      <alignment horizontal="center"/>
      <protection locked="0"/>
    </xf>
    <xf numFmtId="0" fontId="47" fillId="33" borderId="32" xfId="0" applyFont="1" applyFill="1" applyBorder="1" applyAlignment="1" applyProtection="1">
      <alignment horizontal="center"/>
      <protection locked="0"/>
    </xf>
    <xf numFmtId="0" fontId="47" fillId="33" borderId="32" xfId="0" applyFont="1" applyFill="1" applyBorder="1" applyAlignment="1" applyProtection="1">
      <alignment/>
      <protection locked="0"/>
    </xf>
    <xf numFmtId="0" fontId="8" fillId="0" borderId="39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/>
      <protection locked="0"/>
    </xf>
    <xf numFmtId="0" fontId="8" fillId="0" borderId="41" xfId="0" applyFont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166" fontId="9" fillId="33" borderId="0" xfId="0" applyNumberFormat="1" applyFont="1" applyFill="1" applyBorder="1" applyAlignment="1" applyProtection="1">
      <alignment horizontal="left"/>
      <protection/>
    </xf>
    <xf numFmtId="166" fontId="9" fillId="33" borderId="15" xfId="0" applyNumberFormat="1" applyFont="1" applyFill="1" applyBorder="1" applyAlignment="1" applyProtection="1">
      <alignment horizontal="left"/>
      <protection/>
    </xf>
    <xf numFmtId="166" fontId="47" fillId="33" borderId="32" xfId="0" applyNumberFormat="1" applyFont="1" applyFill="1" applyBorder="1" applyAlignment="1" applyProtection="1">
      <alignment horizontal="center"/>
      <protection/>
    </xf>
    <xf numFmtId="166" fontId="47" fillId="33" borderId="32" xfId="0" applyNumberFormat="1" applyFont="1" applyFill="1" applyBorder="1" applyAlignment="1" applyProtection="1">
      <alignment horizontal="center"/>
      <protection locked="0"/>
    </xf>
    <xf numFmtId="166" fontId="47" fillId="33" borderId="1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D30" sqref="D30:D3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2">
        <v>1394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7" t="s">
        <v>358</v>
      </c>
      <c r="E4" s="38" t="s">
        <v>12</v>
      </c>
      <c r="F4" s="98"/>
      <c r="G4" s="98"/>
      <c r="H4" s="99"/>
      <c r="I4" s="38" t="s">
        <v>9</v>
      </c>
      <c r="J4" s="100" t="str">
        <f>VLOOKUP(D4,CLIENTES,10,FALSE)</f>
        <v>2-550 6425</v>
      </c>
      <c r="K4" s="20"/>
    </row>
    <row r="5" spans="2:11" ht="15">
      <c r="B5" s="39"/>
      <c r="C5" s="40"/>
      <c r="D5" s="92"/>
      <c r="E5" s="120" t="str">
        <f>VLOOKUP(D4,CLIENTES,4,FALSE)</f>
        <v> Vic. Mackenna 4230</v>
      </c>
      <c r="F5" s="120"/>
      <c r="G5" s="120"/>
      <c r="H5" s="120"/>
      <c r="I5" s="120"/>
      <c r="J5" s="121"/>
      <c r="K5" s="20"/>
    </row>
    <row r="6" spans="2:10" ht="17.25" customHeight="1">
      <c r="B6" s="39" t="s">
        <v>27</v>
      </c>
      <c r="C6" s="40"/>
      <c r="D6" s="94" t="str">
        <f>VLOOKUP(D4,CLIENTES,2,FALSE)</f>
        <v>NESTLE  v. mackenna</v>
      </c>
      <c r="E6" s="40" t="s">
        <v>7</v>
      </c>
      <c r="F6" s="120" t="str">
        <f>VLOOKUP(D4,CLIENTES,5,FALSE)</f>
        <v>SAN JOAQUIN</v>
      </c>
      <c r="G6" s="120"/>
      <c r="H6" s="120"/>
      <c r="I6" s="95">
        <f>VLOOKUP(D4,CLIENTES,11,FALSE)</f>
        <v>0</v>
      </c>
      <c r="J6" s="96"/>
    </row>
    <row r="7" spans="2:10" ht="15">
      <c r="B7" s="39" t="s">
        <v>25</v>
      </c>
      <c r="C7" s="40"/>
      <c r="D7" s="94">
        <f>VLOOKUP(D4,CLIENTES,3,FALSE)</f>
        <v>0</v>
      </c>
      <c r="E7" s="40" t="s">
        <v>8</v>
      </c>
      <c r="F7" s="120" t="str">
        <f>VLOOKUP(D4,CLIENTES,6,FALSE)</f>
        <v>STGO</v>
      </c>
      <c r="G7" s="120"/>
      <c r="H7" s="120"/>
      <c r="I7" s="40" t="s">
        <v>26</v>
      </c>
      <c r="J7" s="93" t="str">
        <f>VLOOKUP(D4,CLIENTES,8,FALSE)</f>
        <v>Marco Pinto</v>
      </c>
    </row>
    <row r="8" spans="2:12" ht="15.75" thickBot="1">
      <c r="B8" s="118" t="s">
        <v>28</v>
      </c>
      <c r="C8" s="119"/>
      <c r="D8" s="94">
        <f>VLOOKUP(D4,CLIENTES,7,FALSE)</f>
        <v>0</v>
      </c>
      <c r="E8" s="40" t="s">
        <v>577</v>
      </c>
      <c r="F8" s="120">
        <f>VLOOKUP(D4,CLIENTES,12,FALSE)</f>
        <v>0</v>
      </c>
      <c r="G8" s="120"/>
      <c r="H8" s="120"/>
      <c r="I8" s="40" t="s">
        <v>14</v>
      </c>
      <c r="J8" s="41">
        <f ca="1">TODAY()</f>
        <v>41675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112" t="s">
        <v>24</v>
      </c>
      <c r="D10" s="113"/>
      <c r="E10" s="114"/>
      <c r="F10" s="47" t="s">
        <v>0</v>
      </c>
      <c r="G10" s="48" t="s">
        <v>23</v>
      </c>
      <c r="H10" s="48" t="s">
        <v>15</v>
      </c>
      <c r="I10" s="49" t="s">
        <v>13</v>
      </c>
      <c r="J10" s="50" t="s">
        <v>2</v>
      </c>
      <c r="K10" s="24" t="s">
        <v>18</v>
      </c>
      <c r="L10" s="25" t="s">
        <v>584</v>
      </c>
      <c r="M10" s="25" t="s">
        <v>578</v>
      </c>
      <c r="N10" s="25" t="s">
        <v>579</v>
      </c>
      <c r="O10" s="25" t="s">
        <v>580</v>
      </c>
      <c r="P10" s="26" t="s">
        <v>16</v>
      </c>
      <c r="Q10" s="25" t="s">
        <v>19</v>
      </c>
      <c r="R10" s="27" t="s">
        <v>20</v>
      </c>
    </row>
    <row r="11" spans="2:18" ht="15">
      <c r="B11" s="51">
        <v>1</v>
      </c>
      <c r="C11" s="115" t="s">
        <v>582</v>
      </c>
      <c r="D11" s="116"/>
      <c r="E11" s="117"/>
      <c r="F11" s="101">
        <v>2</v>
      </c>
      <c r="G11" s="102" t="s">
        <v>23</v>
      </c>
      <c r="H11" s="83">
        <f>VLOOKUP(B11,COTIZADO,8,FALSE)</f>
        <v>58650</v>
      </c>
      <c r="I11" s="84"/>
      <c r="J11" s="85">
        <f aca="true" t="shared" si="0" ref="J11:J28">F11*H11*(1-I11/100)</f>
        <v>117300</v>
      </c>
      <c r="K11" s="28">
        <v>1</v>
      </c>
      <c r="L11" s="29">
        <v>34500</v>
      </c>
      <c r="M11" s="29"/>
      <c r="N11" s="29"/>
      <c r="O11" s="29"/>
      <c r="P11" s="30">
        <v>1.7</v>
      </c>
      <c r="Q11" s="31">
        <f>+L11</f>
        <v>34500</v>
      </c>
      <c r="R11" s="35">
        <f>Q11*P11</f>
        <v>58650</v>
      </c>
    </row>
    <row r="12" spans="2:18" ht="15">
      <c r="B12" s="104">
        <v>2</v>
      </c>
      <c r="C12" s="105" t="s">
        <v>583</v>
      </c>
      <c r="D12" s="106"/>
      <c r="E12" s="54"/>
      <c r="F12" s="107">
        <v>2</v>
      </c>
      <c r="G12" s="108" t="s">
        <v>23</v>
      </c>
      <c r="H12" s="86">
        <f aca="true" t="shared" si="1" ref="H12:H28">VLOOKUP(B12,COTIZADO,8,FALSE)</f>
        <v>31977</v>
      </c>
      <c r="I12" s="87">
        <v>0</v>
      </c>
      <c r="J12" s="88">
        <f t="shared" si="0"/>
        <v>63954</v>
      </c>
      <c r="K12" s="28">
        <v>2</v>
      </c>
      <c r="L12" s="29">
        <v>18810</v>
      </c>
      <c r="M12" s="29"/>
      <c r="N12" s="29"/>
      <c r="O12" s="29"/>
      <c r="P12" s="30">
        <v>1.7</v>
      </c>
      <c r="Q12" s="31">
        <f>+L12</f>
        <v>18810</v>
      </c>
      <c r="R12" s="35">
        <f aca="true" t="shared" si="2" ref="R12:R28">Q12*P12</f>
        <v>31977</v>
      </c>
    </row>
    <row r="13" spans="2:18" ht="15">
      <c r="B13" s="109">
        <v>3</v>
      </c>
      <c r="C13" s="105" t="s">
        <v>585</v>
      </c>
      <c r="D13" s="106"/>
      <c r="E13" s="54"/>
      <c r="F13" s="110">
        <v>3</v>
      </c>
      <c r="G13" s="111" t="s">
        <v>23</v>
      </c>
      <c r="H13" s="86">
        <f t="shared" si="1"/>
        <v>14671</v>
      </c>
      <c r="I13" s="87">
        <v>0</v>
      </c>
      <c r="J13" s="88">
        <f t="shared" si="0"/>
        <v>44013</v>
      </c>
      <c r="K13" s="28">
        <v>3</v>
      </c>
      <c r="L13" s="29">
        <v>8630</v>
      </c>
      <c r="M13" s="29"/>
      <c r="N13" s="29"/>
      <c r="O13" s="29"/>
      <c r="P13" s="30">
        <v>1.7</v>
      </c>
      <c r="Q13" s="31">
        <f>+L13</f>
        <v>8630</v>
      </c>
      <c r="R13" s="35">
        <f t="shared" si="2"/>
        <v>14671</v>
      </c>
    </row>
    <row r="14" spans="2:18" ht="15">
      <c r="B14" s="109">
        <v>4</v>
      </c>
      <c r="C14" s="105" t="s">
        <v>586</v>
      </c>
      <c r="D14" s="53"/>
      <c r="E14" s="54"/>
      <c r="F14" s="110">
        <v>4</v>
      </c>
      <c r="G14" s="111" t="s">
        <v>23</v>
      </c>
      <c r="H14" s="122">
        <f t="shared" si="1"/>
        <v>9690</v>
      </c>
      <c r="I14" s="123">
        <v>0</v>
      </c>
      <c r="J14" s="124">
        <f t="shared" si="0"/>
        <v>38760</v>
      </c>
      <c r="K14" s="28">
        <v>4</v>
      </c>
      <c r="L14" s="29">
        <v>5700</v>
      </c>
      <c r="M14" s="29"/>
      <c r="N14" s="29"/>
      <c r="O14" s="29"/>
      <c r="P14" s="30">
        <v>1.7</v>
      </c>
      <c r="Q14" s="31">
        <f>+L14</f>
        <v>5700</v>
      </c>
      <c r="R14" s="35">
        <f t="shared" si="2"/>
        <v>9690</v>
      </c>
    </row>
    <row r="15" spans="2:18" ht="15">
      <c r="B15" s="109">
        <v>5</v>
      </c>
      <c r="C15" s="105" t="s">
        <v>587</v>
      </c>
      <c r="D15" s="53"/>
      <c r="E15" s="54"/>
      <c r="F15" s="110">
        <v>4</v>
      </c>
      <c r="G15" s="111" t="s">
        <v>23</v>
      </c>
      <c r="H15" s="122">
        <f t="shared" si="1"/>
        <v>5805.5</v>
      </c>
      <c r="I15" s="123">
        <v>0</v>
      </c>
      <c r="J15" s="124">
        <f t="shared" si="0"/>
        <v>23222</v>
      </c>
      <c r="K15" s="28">
        <v>5</v>
      </c>
      <c r="L15" s="29">
        <v>3415</v>
      </c>
      <c r="M15" s="29"/>
      <c r="N15" s="29"/>
      <c r="O15" s="29"/>
      <c r="P15" s="30">
        <v>1.7</v>
      </c>
      <c r="Q15" s="31">
        <f>+L15</f>
        <v>3415</v>
      </c>
      <c r="R15" s="35">
        <f t="shared" si="2"/>
        <v>5805.5</v>
      </c>
    </row>
    <row r="16" spans="2:18" ht="15">
      <c r="B16" s="109">
        <v>6</v>
      </c>
      <c r="C16" s="105" t="s">
        <v>588</v>
      </c>
      <c r="D16" s="53"/>
      <c r="E16" s="54"/>
      <c r="F16" s="110">
        <v>2</v>
      </c>
      <c r="G16" s="111" t="s">
        <v>23</v>
      </c>
      <c r="H16" s="122">
        <f t="shared" si="1"/>
        <v>5465.5</v>
      </c>
      <c r="I16" s="123">
        <v>0</v>
      </c>
      <c r="J16" s="124">
        <f t="shared" si="0"/>
        <v>10931</v>
      </c>
      <c r="K16" s="28">
        <v>6</v>
      </c>
      <c r="L16" s="29">
        <v>3215</v>
      </c>
      <c r="M16" s="29"/>
      <c r="N16" s="29"/>
      <c r="O16" s="29"/>
      <c r="P16" s="30">
        <v>1.7</v>
      </c>
      <c r="Q16" s="31">
        <f>+L16</f>
        <v>3215</v>
      </c>
      <c r="R16" s="35">
        <f t="shared" si="2"/>
        <v>5465.5</v>
      </c>
    </row>
    <row r="17" spans="2:18" ht="15">
      <c r="B17" s="109">
        <v>7</v>
      </c>
      <c r="C17" s="105" t="s">
        <v>589</v>
      </c>
      <c r="D17" s="53"/>
      <c r="E17" s="54"/>
      <c r="F17" s="110">
        <v>2</v>
      </c>
      <c r="G17" s="111" t="s">
        <v>23</v>
      </c>
      <c r="H17" s="122">
        <f t="shared" si="1"/>
        <v>5151</v>
      </c>
      <c r="I17" s="123">
        <v>0</v>
      </c>
      <c r="J17" s="124">
        <f t="shared" si="0"/>
        <v>10302</v>
      </c>
      <c r="K17" s="28">
        <v>7</v>
      </c>
      <c r="L17" s="29">
        <v>3030</v>
      </c>
      <c r="M17" s="29"/>
      <c r="N17" s="29"/>
      <c r="O17" s="29"/>
      <c r="P17" s="30">
        <v>1.7</v>
      </c>
      <c r="Q17" s="31">
        <f>+L17</f>
        <v>3030</v>
      </c>
      <c r="R17" s="35">
        <f t="shared" si="2"/>
        <v>5151</v>
      </c>
    </row>
    <row r="18" spans="2:18" ht="15">
      <c r="B18" s="103">
        <v>8</v>
      </c>
      <c r="C18" s="52"/>
      <c r="D18" s="53"/>
      <c r="E18" s="54"/>
      <c r="F18" s="55"/>
      <c r="G18" s="56"/>
      <c r="H18" s="86">
        <f t="shared" si="1"/>
        <v>0</v>
      </c>
      <c r="I18" s="87">
        <v>0</v>
      </c>
      <c r="J18" s="88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103">
        <v>9</v>
      </c>
      <c r="C19" s="52"/>
      <c r="D19" s="53"/>
      <c r="E19" s="54"/>
      <c r="F19" s="55"/>
      <c r="G19" s="56"/>
      <c r="H19" s="86">
        <f t="shared" si="1"/>
        <v>0</v>
      </c>
      <c r="I19" s="87">
        <v>0</v>
      </c>
      <c r="J19" s="88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103">
        <v>10</v>
      </c>
      <c r="C20" s="52"/>
      <c r="D20" s="53"/>
      <c r="E20" s="54"/>
      <c r="F20" s="55"/>
      <c r="G20" s="56"/>
      <c r="H20" s="86">
        <f t="shared" si="1"/>
        <v>0</v>
      </c>
      <c r="I20" s="87">
        <v>0</v>
      </c>
      <c r="J20" s="88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103">
        <v>11</v>
      </c>
      <c r="C21" s="52"/>
      <c r="D21" s="53"/>
      <c r="E21" s="54"/>
      <c r="F21" s="55"/>
      <c r="G21" s="56"/>
      <c r="H21" s="86">
        <f t="shared" si="1"/>
        <v>0</v>
      </c>
      <c r="I21" s="87">
        <v>0</v>
      </c>
      <c r="J21" s="88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103">
        <v>12</v>
      </c>
      <c r="C22" s="52"/>
      <c r="D22" s="53"/>
      <c r="E22" s="54"/>
      <c r="F22" s="55"/>
      <c r="G22" s="56"/>
      <c r="H22" s="86">
        <f t="shared" si="1"/>
        <v>0</v>
      </c>
      <c r="I22" s="87">
        <v>0</v>
      </c>
      <c r="J22" s="88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3">
        <v>13</v>
      </c>
      <c r="C23" s="52"/>
      <c r="D23" s="53"/>
      <c r="E23" s="54"/>
      <c r="F23" s="55"/>
      <c r="G23" s="56"/>
      <c r="H23" s="86">
        <f t="shared" si="1"/>
        <v>0</v>
      </c>
      <c r="I23" s="87">
        <v>0</v>
      </c>
      <c r="J23" s="88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3">
        <v>14</v>
      </c>
      <c r="C24" s="52"/>
      <c r="D24" s="53"/>
      <c r="E24" s="54"/>
      <c r="F24" s="55"/>
      <c r="G24" s="56"/>
      <c r="H24" s="86">
        <f t="shared" si="1"/>
        <v>0</v>
      </c>
      <c r="I24" s="87">
        <v>0</v>
      </c>
      <c r="J24" s="88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3">
        <v>15</v>
      </c>
      <c r="C25" s="52"/>
      <c r="D25" s="53"/>
      <c r="E25" s="54"/>
      <c r="F25" s="55"/>
      <c r="G25" s="56"/>
      <c r="H25" s="86">
        <f t="shared" si="1"/>
        <v>0</v>
      </c>
      <c r="I25" s="87">
        <v>0</v>
      </c>
      <c r="J25" s="88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3">
        <v>16</v>
      </c>
      <c r="C26" s="52"/>
      <c r="D26" s="53"/>
      <c r="E26" s="54"/>
      <c r="F26" s="55"/>
      <c r="G26" s="56"/>
      <c r="H26" s="86">
        <f t="shared" si="1"/>
        <v>0</v>
      </c>
      <c r="I26" s="87">
        <v>0</v>
      </c>
      <c r="J26" s="88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3">
        <v>17</v>
      </c>
      <c r="C27" s="52"/>
      <c r="D27" s="53"/>
      <c r="E27" s="54"/>
      <c r="F27" s="55"/>
      <c r="G27" s="56"/>
      <c r="H27" s="86">
        <f t="shared" si="1"/>
        <v>0</v>
      </c>
      <c r="I27" s="87">
        <v>0</v>
      </c>
      <c r="J27" s="88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3">
        <v>18</v>
      </c>
      <c r="C28" s="57"/>
      <c r="D28" s="58"/>
      <c r="E28" s="59"/>
      <c r="F28" s="55"/>
      <c r="G28" s="56"/>
      <c r="H28" s="89">
        <f t="shared" si="1"/>
        <v>0</v>
      </c>
      <c r="I28" s="90">
        <v>0</v>
      </c>
      <c r="J28" s="91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0" t="s">
        <v>17</v>
      </c>
      <c r="C29" s="61"/>
      <c r="D29" s="38"/>
      <c r="E29" s="38"/>
      <c r="F29" s="62"/>
      <c r="G29" s="63" t="s">
        <v>3</v>
      </c>
      <c r="H29" s="64"/>
      <c r="I29" s="65"/>
      <c r="J29" s="66">
        <f>SUM(J11:J28)</f>
        <v>308482</v>
      </c>
    </row>
    <row r="30" spans="2:10" ht="15">
      <c r="B30" s="67"/>
      <c r="C30" s="40"/>
      <c r="D30" s="40"/>
      <c r="E30" s="40"/>
      <c r="F30" s="69"/>
      <c r="G30" s="70"/>
      <c r="H30" s="71"/>
      <c r="I30" s="72"/>
      <c r="J30" s="73">
        <f>J29*I30</f>
        <v>0</v>
      </c>
    </row>
    <row r="31" spans="2:10" ht="15">
      <c r="B31" s="39"/>
      <c r="C31" s="40"/>
      <c r="D31" s="40"/>
      <c r="E31" s="40"/>
      <c r="F31" s="74"/>
      <c r="G31" s="75" t="s">
        <v>4</v>
      </c>
      <c r="H31" s="68"/>
      <c r="I31" s="76"/>
      <c r="J31" s="73">
        <f>J29-J30</f>
        <v>308482</v>
      </c>
    </row>
    <row r="32" spans="2:10" ht="15">
      <c r="B32" s="39"/>
      <c r="C32" s="40"/>
      <c r="D32" s="40"/>
      <c r="E32" s="40"/>
      <c r="F32" s="69"/>
      <c r="G32" s="70">
        <v>0.19</v>
      </c>
      <c r="H32" s="71"/>
      <c r="I32" s="72">
        <v>0.19</v>
      </c>
      <c r="J32" s="73">
        <f>J31*I32</f>
        <v>58611.58</v>
      </c>
    </row>
    <row r="33" spans="2:10" ht="15.75" thickBot="1">
      <c r="B33" s="42"/>
      <c r="C33" s="43"/>
      <c r="D33" s="43"/>
      <c r="E33" s="43"/>
      <c r="F33" s="77"/>
      <c r="G33" s="78" t="s">
        <v>2</v>
      </c>
      <c r="H33" s="79"/>
      <c r="I33" s="80"/>
      <c r="J33" s="81">
        <f>J31+J32</f>
        <v>367093.58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41" activePane="bottomLeft" state="frozen"/>
      <selection pane="topLeft" activeCell="B1" sqref="B1"/>
      <selection pane="bottomLeft" activeCell="I67" sqref="I6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557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558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559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560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561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559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558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1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581</v>
      </c>
      <c r="K66" t="s">
        <v>359</v>
      </c>
    </row>
    <row r="67" spans="1:13" ht="15">
      <c r="A67">
        <v>66</v>
      </c>
      <c r="B67" s="36" t="s">
        <v>360</v>
      </c>
      <c r="C67" t="s">
        <v>361</v>
      </c>
      <c r="E67" t="s">
        <v>364</v>
      </c>
      <c r="F67" t="s">
        <v>32</v>
      </c>
      <c r="G67" t="s">
        <v>33</v>
      </c>
      <c r="I67" t="s">
        <v>581</v>
      </c>
      <c r="K67" t="s">
        <v>362</v>
      </c>
      <c r="L67" t="s">
        <v>363</v>
      </c>
      <c r="M67" t="s">
        <v>31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65</v>
      </c>
      <c r="G68" t="s">
        <v>33</v>
      </c>
      <c r="I68" t="s">
        <v>367</v>
      </c>
      <c r="K68" t="s">
        <v>368</v>
      </c>
      <c r="L68" t="s">
        <v>369</v>
      </c>
      <c r="M68" t="s">
        <v>41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35</v>
      </c>
      <c r="G69" t="s">
        <v>33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37</v>
      </c>
      <c r="G70" t="s">
        <v>33</v>
      </c>
      <c r="I70" t="s">
        <v>379</v>
      </c>
      <c r="M70" t="s">
        <v>41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56</v>
      </c>
      <c r="G71" t="s">
        <v>33</v>
      </c>
      <c r="I71" t="s">
        <v>383</v>
      </c>
      <c r="M71" t="s">
        <v>41</v>
      </c>
    </row>
    <row r="72" spans="1:13" ht="15">
      <c r="A72">
        <v>71</v>
      </c>
      <c r="B72" s="36" t="s">
        <v>384</v>
      </c>
      <c r="C72" t="s">
        <v>385</v>
      </c>
      <c r="F72" t="s">
        <v>37</v>
      </c>
      <c r="G72" t="s">
        <v>33</v>
      </c>
      <c r="I72" t="s">
        <v>386</v>
      </c>
      <c r="J72" t="s">
        <v>387</v>
      </c>
      <c r="M72" t="s">
        <v>41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63</v>
      </c>
      <c r="G73" t="s">
        <v>33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33</v>
      </c>
      <c r="M74" t="s">
        <v>31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65</v>
      </c>
      <c r="G75" t="s">
        <v>33</v>
      </c>
      <c r="I75" t="s">
        <v>397</v>
      </c>
      <c r="K75" t="s">
        <v>398</v>
      </c>
      <c r="L75" t="s">
        <v>399</v>
      </c>
      <c r="M75" t="s">
        <v>31</v>
      </c>
    </row>
    <row r="76" spans="1:13" ht="15">
      <c r="A76">
        <v>75</v>
      </c>
      <c r="B76" s="36" t="s">
        <v>401</v>
      </c>
      <c r="C76" t="s">
        <v>402</v>
      </c>
      <c r="G76" t="s">
        <v>33</v>
      </c>
      <c r="M76" t="s">
        <v>31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35</v>
      </c>
      <c r="G77" t="s">
        <v>33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167</v>
      </c>
      <c r="G78" t="s">
        <v>33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63</v>
      </c>
      <c r="G79" t="s">
        <v>33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37</v>
      </c>
      <c r="G80" t="s">
        <v>33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39</v>
      </c>
      <c r="G81" t="s">
        <v>33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33</v>
      </c>
      <c r="I82" t="s">
        <v>428</v>
      </c>
      <c r="M82" t="s">
        <v>41</v>
      </c>
    </row>
    <row r="83" spans="1:12" ht="15">
      <c r="A83">
        <v>82</v>
      </c>
      <c r="B83" s="36" t="s">
        <v>429</v>
      </c>
      <c r="C83" t="s">
        <v>430</v>
      </c>
      <c r="G83" t="s">
        <v>33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39</v>
      </c>
      <c r="G85" t="s">
        <v>33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33</v>
      </c>
    </row>
    <row r="87" spans="1:7" ht="15">
      <c r="A87">
        <v>86</v>
      </c>
      <c r="B87" s="36" t="s">
        <v>445</v>
      </c>
      <c r="C87" t="s">
        <v>446</v>
      </c>
      <c r="G87" t="s">
        <v>33</v>
      </c>
    </row>
    <row r="88" spans="1:13" ht="15">
      <c r="A88">
        <v>87</v>
      </c>
      <c r="B88" s="36" t="s">
        <v>447</v>
      </c>
      <c r="C88" t="s">
        <v>448</v>
      </c>
      <c r="G88" t="s">
        <v>33</v>
      </c>
      <c r="M88" t="s">
        <v>31</v>
      </c>
    </row>
    <row r="89" spans="1:13" ht="15">
      <c r="A89">
        <v>88</v>
      </c>
      <c r="B89" s="36" t="s">
        <v>449</v>
      </c>
      <c r="C89" t="s">
        <v>450</v>
      </c>
      <c r="G89" t="s">
        <v>33</v>
      </c>
      <c r="M89" t="s">
        <v>31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32</v>
      </c>
      <c r="G90" t="s">
        <v>33</v>
      </c>
      <c r="I90" t="s">
        <v>453</v>
      </c>
      <c r="L90" t="s">
        <v>454</v>
      </c>
      <c r="M90" t="s">
        <v>41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121</v>
      </c>
      <c r="G91" t="s">
        <v>33</v>
      </c>
      <c r="I91" t="s">
        <v>457</v>
      </c>
      <c r="J91" t="s">
        <v>458</v>
      </c>
      <c r="L91" t="s">
        <v>459</v>
      </c>
      <c r="M91" t="s">
        <v>41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47</v>
      </c>
      <c r="G92" t="s">
        <v>33</v>
      </c>
      <c r="I92" t="s">
        <v>462</v>
      </c>
      <c r="J92" t="s">
        <v>463</v>
      </c>
      <c r="K92" t="s">
        <v>464</v>
      </c>
      <c r="L92" t="s">
        <v>465</v>
      </c>
      <c r="M92" t="s">
        <v>41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73</v>
      </c>
      <c r="G93" t="s">
        <v>33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167</v>
      </c>
      <c r="G94" t="s">
        <v>33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33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167</v>
      </c>
      <c r="G96" t="s">
        <v>33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65</v>
      </c>
      <c r="G97" t="s">
        <v>33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73</v>
      </c>
      <c r="G98" t="s">
        <v>33</v>
      </c>
      <c r="I98" t="s">
        <v>498</v>
      </c>
      <c r="M98" t="s">
        <v>41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37</v>
      </c>
      <c r="G99" t="s">
        <v>33</v>
      </c>
      <c r="I99" t="s">
        <v>502</v>
      </c>
      <c r="L99" t="s">
        <v>503</v>
      </c>
      <c r="M99" t="s">
        <v>41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33</v>
      </c>
      <c r="I100" t="s">
        <v>507</v>
      </c>
      <c r="K100" t="s">
        <v>508</v>
      </c>
      <c r="L100" t="s">
        <v>509</v>
      </c>
      <c r="M100" t="s">
        <v>31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38</v>
      </c>
      <c r="G101" t="s">
        <v>33</v>
      </c>
      <c r="I101" t="s">
        <v>514</v>
      </c>
      <c r="J101" t="s">
        <v>515</v>
      </c>
      <c r="M101" t="s">
        <v>36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222</v>
      </c>
      <c r="G102" t="s">
        <v>33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32</v>
      </c>
      <c r="G103" t="s">
        <v>33</v>
      </c>
      <c r="I103" t="s">
        <v>524</v>
      </c>
      <c r="K103" t="s">
        <v>525</v>
      </c>
      <c r="L103" t="s">
        <v>526</v>
      </c>
      <c r="M103" t="s">
        <v>64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spans="1:11" ht="15">
      <c r="A106">
        <v>105</v>
      </c>
      <c r="B106" s="36" t="s">
        <v>576</v>
      </c>
      <c r="C106" t="s">
        <v>571</v>
      </c>
      <c r="D106" t="s">
        <v>572</v>
      </c>
      <c r="E106" t="s">
        <v>573</v>
      </c>
      <c r="F106" t="s">
        <v>167</v>
      </c>
      <c r="G106" t="s">
        <v>33</v>
      </c>
      <c r="I106" t="s">
        <v>574</v>
      </c>
      <c r="K106" t="s">
        <v>575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2014-02-04T17:46:12Z</cp:lastPrinted>
  <dcterms:created xsi:type="dcterms:W3CDTF">2013-07-12T05:01:37Z</dcterms:created>
  <dcterms:modified xsi:type="dcterms:W3CDTF">2014-02-05T04:39:48Z</dcterms:modified>
  <cp:category/>
  <cp:version/>
  <cp:contentType/>
  <cp:contentStatus/>
</cp:coreProperties>
</file>