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562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D6" i="1" l="1"/>
  <c r="R22" i="1" l="1"/>
  <c r="H22" i="1" s="1"/>
  <c r="J22" i="1" s="1"/>
  <c r="R15" i="1" l="1"/>
  <c r="R16" i="1"/>
  <c r="H16" i="1" s="1"/>
  <c r="R17" i="1"/>
  <c r="R18" i="1"/>
  <c r="R19" i="1"/>
  <c r="H19" i="1" s="1"/>
  <c r="R20" i="1"/>
  <c r="H20" i="1" s="1"/>
  <c r="J20" i="1" l="1"/>
  <c r="H15" i="1"/>
  <c r="H18" i="1"/>
  <c r="J18" i="1" s="1"/>
  <c r="H17" i="1"/>
  <c r="J17" i="1" s="1"/>
  <c r="J16" i="1"/>
  <c r="R12" i="1"/>
  <c r="R13" i="1"/>
  <c r="H13" i="1" s="1"/>
  <c r="R14" i="1"/>
  <c r="H14" i="1" s="1"/>
  <c r="R21" i="1"/>
  <c r="H21" i="1" s="1"/>
  <c r="J21" i="1" s="1"/>
  <c r="R23" i="1"/>
  <c r="H23" i="1" s="1"/>
  <c r="J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14" i="1" l="1"/>
  <c r="J15" i="1"/>
  <c r="J13" i="1"/>
  <c r="J19" i="1"/>
  <c r="H12" i="1"/>
  <c r="J12" i="1" s="1"/>
  <c r="I6" i="1"/>
  <c r="D7" i="1" l="1"/>
  <c r="J4" i="1" l="1"/>
  <c r="F8" i="1"/>
  <c r="J7" i="1"/>
  <c r="F7" i="1"/>
  <c r="F6" i="1"/>
  <c r="E5" i="1"/>
  <c r="D8" i="1"/>
  <c r="J24" i="1" l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<sst xmlns="http://schemas.openxmlformats.org/spreadsheetml/2006/main" count="942" uniqueCount="651">
  <si>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</si>
  <si>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</si>
  <si>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</si>
  <si>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</si>
  <si>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</si>
  <si>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</si>
  <si>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</si>
  <si>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</si>
  <si>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</si>
  <si>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</si>
  <si>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</si>
  <si>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</si>
  <si>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</si>
  <si>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</si>
  <si>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</si>
  <si>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</si>
  <si>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</si>
  <si>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</si>
  <si>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</si>
  <si>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</si>
  <si>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</si>
  <si>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</si>
  <si>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</si>
  <si>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</si>
  <si>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</si>
  <si>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</si>
  <si>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</si>
  <si>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</si>
  <si>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</si>
  <si>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</si>
  <si>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</si>
  <si>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</si>
  <si>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</si>
  <si>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</si>
  <si>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</si>
  <si>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</si>
  <si>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</si>
  <si>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</si>
  <si>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</si>
  <si>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</si>
  <si>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</si>
  <si>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</si>
  <si>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</si>
  <si>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</si>
  <si>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</si>
  <si>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</si>
  <si>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</si>
  <si>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</si>
  <si>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</si>
  <si>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</si>
  <si>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</si>
  <si>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</si>
  <si>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</si>
  <si>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</si>
  <si>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</si>
  <si>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</si>
  <si>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</si>
  <si>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</si>
  <si>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</si>
  <si>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</si>
  <si>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</si>
  <si>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</si>
  <si>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</si>
  <si>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</si>
  <si>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</si>
  <si>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</si>
  <si>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</si>
  <si>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</si>
  <si>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</si>
  <si>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</si>
  <si>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</si>
  <si>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</si>
  <si>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</si>
  <si>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</si>
  <si>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</si>
  <si>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</si>
  <si>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</si>
  <si>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</si>
  <si>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</si>
  <si>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</si>
  <si>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</si>
  <si>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</si>
  <si>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</si>
  <si>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</si>
  <si>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</si>
  <si>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</si>
  <si>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</si>
  <si>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</si>
  <si>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</si>
  <si>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</si>
  <si>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</si>
  <si>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</si>
  <si>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</si>
  <si>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</si>
  <si>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</si>
  <si>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</si>
  <si>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</si>
  <si>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</si>
  <si>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</si>
  <si>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</si>
  <si>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</si>
  <si>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</si>
  <si>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</si>
  <si>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</si>
  <si>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</si>
  <si>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</si>
  <si>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</si>
  <si>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</si>
  <si>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</si>
  <si>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</si>
  <si>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</si>
  <si>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</si>
  <si>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</si>
  <si>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</si>
  <si>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</si>
  <si>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</si>
  <si>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</si>
  <si>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</si>
  <si>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</si>
  <si>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</si>
  <si>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</si>
  <si>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</si>
  <si>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</si>
  <si>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</si>
  <si>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</si>
  <si>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</si>
  <si>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</si>
  <si>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</si>
  <si>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</si>
  <si>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</si>
  <si>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</si>
  <si>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</si>
  <si>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</si>
  <si>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</si>
  <si>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</si>
  <si>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</si>
  <si>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</si>
  <si>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</si>
  <si>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</si>
  <si>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</si>
  <si>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</si>
  <si>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</si>
  <si>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</si>
  <si>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</si>
  <si>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</si>
  <si>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</si>
  <si>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</si>
  <si>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</si>
  <si>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</si>
  <si>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</si>
  <si>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</si>
  <si>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</si>
  <si>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</si>
  <si>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</si>
  <si>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</si>
  <si>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</si>
  <si>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</si>
  <si>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</si>
  <si>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</si>
  <si>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</si>
  <si>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</si>
  <si>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</si>
  <si>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</si>
  <si>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</si>
  <si>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</si>
  <si>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</si>
  <si>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</si>
  <si>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</si>
  <si>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</si>
  <si>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</si>
  <si>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</si>
  <si>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</si>
  <si>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</si>
  <si>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</si>
  <si>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</si>
  <si>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</si>
  <si>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</si>
  <si>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</si>
  <si>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</si>
  <si>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</si>
  <si>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</si>
  <si>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</si>
  <si>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</si>
  <si>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</si>
  <si>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</si>
  <si>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</si>
  <si>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</si>
  <si>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</si>
  <si>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</si>
  <si>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</si>
  <si>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</si>
  <si>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</si>
  <si>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</si>
  <si>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</si>
  <si>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</si>
  <si>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</si>
  <si>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</si>
  <si>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</si>
  <si>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</si>
  <si>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</si>
  <si>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</si>
  <si>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</si>
  <si>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</si>
  <si>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</si>
  <si>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</si>
  <si>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</si>
  <si>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</si>
  <si>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</si>
  <si>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</si>
  <si>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</si>
  <si>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</si>
  <si>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</si>
  <si>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</si>
  <si>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</si>
  <si>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</si>
  <si>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</si>
  <si>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</si>
  <si>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</si>
  <si>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</si>
  <si>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</si>
  <si>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</si>
  <si>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</si>
  <si>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</si>
  <si>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</si>
  <si>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</si>
  <si>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</si>
  <si>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</si>
  <si>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</si>
  <si>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</si>
  <si>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</si>
  <si>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</si>
  <si>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</si>
  <si>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</si>
  <si>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</si>
  <si>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</si>
  <si>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</si>
  <si>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</si>
  <si>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</si>
  <si>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</si>
  <si>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</si>
  <si>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</si>
  <si>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</si>
  <si>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</si>
  <si>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</si>
  <si>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</si>
  <si>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</si>
  <si>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</si>
  <si>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</si>
  <si>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</si>
  <si>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</si>
  <si>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</si>
  <si>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</si>
  <si>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</si>
  <si>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</si>
  <si>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</si>
  <si>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</si>
  <si>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</si>
  <si>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</si>
  <si>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</si>
  <si>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</si>
  <si>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</si>
  <si>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</si>
  <si>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</si>
  <si>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</si>
  <si>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</si>
  <si>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</si>
  <si>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</si>
  <si>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</si>
  <si>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</si>
  <si>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</si>
  <si>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</si>
  <si>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</si>
  <si>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</si>
  <si>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</si>
  <si>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</si>
  <si>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</si>
  <si>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</si>
  <si>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</si>
  <si>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</si>
  <si>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</si>
  <si>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</si>
  <si>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</si>
  <si>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</si>
  <si>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</si>
  <si>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</si>
  <si>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</si>
  <si>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</si>
  <si>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</si>
  <si>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</si>
  <si>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</si>
  <si>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</si>
  <si>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</si>
  <si>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</si>
  <si>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</si>
  <si>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</si>
  <si>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</si>
  <si>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</si>
  <si>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</si>
  <si>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</si>
  <si>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</si>
  <si>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</si>
  <si>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</si>
  <si>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</si>
  <si>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</si>
  <si>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</si>
  <si>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</si>
  <si>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</si>
  <si>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</si>
  <si>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</si>
  <si>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</si>
  <si>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</si>
  <si>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</si>
  <si>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</si>
  <si>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</si>
  <si>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</si>
  <si>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</si>
  <si>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</si>
  <si>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</si>
  <si>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</si>
  <si>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</si>
  <si>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</si>
  <si>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</si>
  <si>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</si>
  <si>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</si>
  <si>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</si>
  <si>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</si>
  <si>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</si>
  <si>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</si>
  <si>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</si>
  <si>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</si>
  <si>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</si>
  <si>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</si>
  <si>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</si>
  <si>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</si>
  <si>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</si>
  <si>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</si>
  <si>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</si>
  <si>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</si>
  <si>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</si>
  <si>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</si>
  <si>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</si>
  <si>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</si>
  <si>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</si>
  <si>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</si>
  <si>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</si>
  <si>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</si>
  <si>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</si>
  <si>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</si>
  <si>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</si>
  <si>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</si>
  <si>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</si>
  <si>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</si>
  <si>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</si>
  <si>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</si>
  <si>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</si>
  <si>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</si>
  <si>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</si>
  <si>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</si>
  <si>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</si>
  <si>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</si>
  <si>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</si>
  <si>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</si>
  <si>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</si>
  <si>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</si>
  <si>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</si>
  <si>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</si>
  <si>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</si>
  <si>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</si>
  <si>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</si>
  <si>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</si>
  <si>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</si>
  <si>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</si>
  <si>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</si>
  <si>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</si>
  <si>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</si>
  <si>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</si>
  <si>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</si>
  <si>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</si>
  <si>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</si>
  <si>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</si>
  <si>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</si>
  <si>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</si>
  <si>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</si>
  <si>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</si>
  <si>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</si>
  <si>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</si>
  <si>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</si>
  <si>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</si>
  <si>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</si>
  <si>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</si>
  <si>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</si>
  <si>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</si>
  <si>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</si>
  <si>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</si>
  <si>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</si>
  <si>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</si>
  <si>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</si>
  <si>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</si>
  <si>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</si>
  <si>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</si>
  <si>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</si>
  <si>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</si>
  <si>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</si>
  <si>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</si>
  <si>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</si>
  <si>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</si>
  <si>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</si>
  <si>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</si>
  <si>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</si>
  <si>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</si>
  <si>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</si>
  <si>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</si>
  <si>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</si>
  <si>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</si>
  <si>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</si>
  <si>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</si>
  <si>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</si>
  <si>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</si>
  <si>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</si>
  <si>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</si>
  <si>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</si>
  <si>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</si>
  <si>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</si>
  <si>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</si>
  <si>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</si>
  <si>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</si>
  <si>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</si>
  <si>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</si>
  <si>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</si>
  <si>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</si>
  <si>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</si>
  <si>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</si>
  <si>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</si>
  <si>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</si>
  <si>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</si>
  <si>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</si>
  <si>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</si>
  <si>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</si>
  <si>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</si>
  <si>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</si>
  <si>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</si>
  <si>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</si>
  <si>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</si>
  <si>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</si>
  <si>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</si>
  <si>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</si>
  <si>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</si>
  <si>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</si>
  <si>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</si>
  <si>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</si>
  <si>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</si>
  <si>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</si>
  <si>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</si>
  <si>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</si>
  <si>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</si>
  <si>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</si>
  <si>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</si>
  <si>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</si>
  <si>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</si>
  <si>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</si>
  <si>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</si>
  <si>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</si>
  <si>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</si>
  <si>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</si>
  <si>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</si>
  <si>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</si>
  <si>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</si>
  <si>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</si>
  <si>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</si>
  <si>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</si>
  <si>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</si>
  <si>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</si>
  <si>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</si>
  <si>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</si>
  <si>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</si>
  <si>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</si>
  <si>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</si>
  <si>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</si>
  <si>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</si>
  <si>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</si>
  <si>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</si>
  <si>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</si>
  <si>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</si>
  <si>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</si>
  <si>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</si>
  <si>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</si>
  <si>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</si>
  <si>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</si>
  <si>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</si>
  <si>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</si>
  <si>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</si>
  <si>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</si>
  <si>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</si>
  <si>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</si>
  <si>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</si>
  <si>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</si>
  <si>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</si>
  <si>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</si>
  <si>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</si>
  <si>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</si>
  <si>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</si>
  <si>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</si>
  <si>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</si>
  <si>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</si>
  <si>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</si>
  <si>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</si>
  <si>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</si>
  <si>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</si>
  <si>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</si>
  <si>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</si>
  <si>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</si>
  <si>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</si>
  <si>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</si>
  <si>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</si>
  <si>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</si>
  <si>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</si>
  <si>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</si>
  <si>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</si>
  <si>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</si>
  <si>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</si>
  <si>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</si>
  <si>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</si>
  <si>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</si>
  <si>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</si>
  <si>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</si>
  <si>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</si>
  <si>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</si>
  <si>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</si>
  <si>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</si>
  <si>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</si>
  <si>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</si>
  <si>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</si>
  <si>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</si>
  <si>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</si>
  <si>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</si>
  <si>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</si>
  <si>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</si>
  <si>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</si>
  <si>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</si>
  <si>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</si>
  <si>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</si>
  <si>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</si>
  <si>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</si>
  <si>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</si>
  <si>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</si>
  <si>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</si>
  <si>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</si>
  <si>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</si>
  <si>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</si>
  <si>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</si>
  <si>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</si>
  <si>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</si>
  <si>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</si>
  <si>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</si>
  <si>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</si>
  <si>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</si>
  <si>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</si>
  <si>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</si>
  <si>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</si>
  <si>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</si>
  <si>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</si>
  <si>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</si>
  <si>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</si>
  <si>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</si>
  <si>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</si>
  <si>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</si>
  <si>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</si>
  <si>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</si>
  <si>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</si>
  <si>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</si>
  <si>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</si>
  <si>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</si>
  <si>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</si>
  <si>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</si>
  <si>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</si>
  <si>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</si>
  <si>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</si>
  <si>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</si>
  <si>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</si>
  <si>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</si>
  <si>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</si>
  <si>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</si>
  <si>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</si>
  <si>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Patricio Catrileo</t>
  </si>
  <si>
    <t>pcatrileo@disal.cl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</si>
  <si>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</si>
  <si>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</si>
  <si>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</si>
  <si>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</si>
  <si>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</si>
  <si>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</si>
  <si>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</si>
  <si>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</si>
  <si>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</si>
  <si>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</si>
  <si>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</si>
  <si>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</si>
  <si>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</si>
  <si>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</si>
  <si>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</si>
  <si>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</si>
  <si>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</si>
  <si>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</si>
  <si>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</si>
  <si>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</si>
  <si>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</si>
  <si>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</si>
  <si>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</si>
  <si>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</si>
  <si>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</si>
  <si>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</si>
  <si>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</si>
  <si>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</si>
  <si>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</si>
  <si>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</si>
  <si>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</si>
  <si>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</si>
  <si>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</si>
  <si>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</si>
  <si>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</si>
  <si>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</si>
  <si>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</si>
  <si>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</si>
  <si>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</si>
  <si>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</si>
  <si>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</si>
  <si>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</si>
  <si>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</si>
  <si>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</si>
  <si>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</si>
  <si>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</si>
  <si>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</si>
  <si>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</si>
  <si>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</si>
  <si>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</si>
  <si>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</si>
  <si>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</si>
  <si>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</si>
  <si>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</si>
  <si>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</si>
  <si>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</si>
  <si>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</si>
  <si>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</si>
  <si>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0000.00</t>
  </si>
  <si>
    <t>Luis Ñanco</t>
  </si>
  <si>
    <t>danus</t>
  </si>
  <si>
    <t>fitvalv</t>
  </si>
  <si>
    <t>aitec</t>
  </si>
  <si>
    <t>cosmoplas</t>
  </si>
  <si>
    <t>Valvula de bola 2 PC 3000WOG 3/4"NPT,</t>
  </si>
  <si>
    <t>paso total, API 607 CON SEGURO APERTURA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</si>
</sst>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6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9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2" borderId="3" xfId="0" applyFont="1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horizontal="right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0" fontId="16" fillId="2" borderId="18" xfId="0" applyNumberFormat="1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Protection="1">
      <protection locked="0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Protection="1">
      <protection locked="0"/>
    </xf>
    <xf numFmtId="3" fontId="8" fillId="0" borderId="17" xfId="0" applyNumberFormat="1" applyFont="1" applyFill="1" applyBorder="1" applyAlignment="1" applyProtection="1">
      <alignment horizontal="center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Protection="1">
      <protection locked="0"/>
    </xf>
    <xf numFmtId="1" fontId="7" fillId="0" borderId="0" xfId="0" applyNumberFormat="1" applyFont="1" applyFill="1" applyProtection="1">
      <protection locked="0"/>
    </xf>
    <xf numFmtId="1" fontId="7" fillId="0" borderId="0" xfId="0" applyNumberFormat="1" applyFont="1" applyBorder="1" applyProtection="1"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0" borderId="4" xfId="0" applyFont="1" applyFill="1" applyBorder="1" applyAlignment="1" applyProtection="1">
      <alignment horizontal="left" wrapText="1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0" borderId="5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36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mpras@blasmar.cl" TargetMode="External"/><Relationship Id="rId2" Type="http://schemas.openxmlformats.org/officeDocument/2006/relationships/hyperlink" Target="mailto:pcatrileo@disal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D5" sqref="D5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" bestFit="1" customWidth="1"/>
    <col min="14" max="14" width="7.85546875" style="8" customWidth="1"/>
    <col min="15" max="15" width="7.5703125" style="8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2">
        <v>1362</v>
      </c>
      <c r="K2" s="7"/>
      <c r="L2" s="7"/>
    </row>
    <row r="3" spans="2:21" ht="7.5" customHeight="1" thickBot="1" x14ac:dyDescent="0.3">
      <c r="B3" s="14"/>
      <c r="C3" s="15"/>
      <c r="D3" s="31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4" t="s">
        <v>6</v>
      </c>
      <c r="C4" s="35"/>
      <c r="D4" s="85" t="s">
        <v>634</v>
      </c>
      <c r="E4" s="35" t="s">
        <v>12</v>
      </c>
      <c r="F4" s="36"/>
      <c r="G4" s="36"/>
      <c r="H4" s="37"/>
      <c r="I4" s="35" t="s">
        <v>9</v>
      </c>
      <c r="J4" s="38">
        <f>VLOOKUP(D4,CLIENTES,10,FALSE)</f>
        <v>0</v>
      </c>
      <c r="K4" s="20"/>
    </row>
    <row r="5" spans="2:21" x14ac:dyDescent="0.25">
      <c r="B5" s="39"/>
      <c r="C5" s="40"/>
      <c r="D5" s="41"/>
      <c r="E5" s="117">
        <f>VLOOKUP(D4,CLIENTES,4,FALSE)</f>
        <v>0</v>
      </c>
      <c r="F5" s="117"/>
      <c r="G5" s="117"/>
      <c r="H5" s="117"/>
      <c r="I5" s="117"/>
      <c r="J5" s="118"/>
      <c r="K5" s="20"/>
    </row>
    <row r="6" spans="2:21" ht="17.25" customHeight="1" x14ac:dyDescent="0.25">
      <c r="B6" s="39" t="s">
        <v>26</v>
      </c>
      <c r="C6" s="40"/>
      <c r="D6" s="42" t="str">
        <f>VLOOKUP(D4,CLIENTES,2,FALSE)</f>
        <v>GAS ANDES</v>
      </c>
      <c r="E6" s="40" t="s">
        <v>7</v>
      </c>
      <c r="F6" s="119">
        <f>VLOOKUP(D4,CLIENTES,5,FALSE)</f>
        <v>0</v>
      </c>
      <c r="G6" s="119"/>
      <c r="H6" s="119"/>
      <c r="I6" s="83">
        <f>VLOOKUP(D4,CLIENTES,11,FALSE)</f>
        <v>0</v>
      </c>
      <c r="J6" s="43"/>
    </row>
    <row r="7" spans="2:21" x14ac:dyDescent="0.25">
      <c r="B7" s="39" t="s">
        <v>24</v>
      </c>
      <c r="C7" s="40"/>
      <c r="D7" s="42">
        <f>VLOOKUP(D4,CLIENTES,3,FALSE)</f>
        <v>0</v>
      </c>
      <c r="E7" s="40" t="s">
        <v>8</v>
      </c>
      <c r="F7" s="119">
        <f>VLOOKUP(D4,CLIENTES,6,FALSE)</f>
        <v>0</v>
      </c>
      <c r="G7" s="119"/>
      <c r="H7" s="119"/>
      <c r="I7" s="40" t="s">
        <v>25</v>
      </c>
      <c r="J7" s="44" t="str">
        <f>VLOOKUP(D4,CLIENTES,8,FALSE)</f>
        <v>Jorge Betancourt</v>
      </c>
    </row>
    <row r="8" spans="2:21" ht="15.75" thickBot="1" x14ac:dyDescent="0.3">
      <c r="B8" s="115" t="s">
        <v>27</v>
      </c>
      <c r="C8" s="116"/>
      <c r="D8" s="42">
        <f>VLOOKUP(D4,CLIENTES,7,FALSE)</f>
        <v>0</v>
      </c>
      <c r="E8" s="40" t="s">
        <v>11</v>
      </c>
      <c r="F8" s="119" t="str">
        <f>VLOOKUP(D4,CLIENTES,12,FALSE)</f>
        <v>Jaime Guzman</v>
      </c>
      <c r="G8" s="119"/>
      <c r="H8" s="119"/>
      <c r="I8" s="40" t="s">
        <v>14</v>
      </c>
      <c r="J8" s="45">
        <f ca="1">TODAY()</f>
        <v>41661</v>
      </c>
      <c r="K8" s="20"/>
      <c r="L8" s="20"/>
    </row>
    <row r="9" spans="2:21" ht="16.5" thickTop="1" thickBot="1" x14ac:dyDescent="0.3">
      <c r="B9" s="46"/>
      <c r="C9" s="47"/>
      <c r="D9" s="48"/>
      <c r="E9" s="47"/>
      <c r="F9" s="48"/>
      <c r="G9" s="48"/>
      <c r="H9" s="48"/>
      <c r="I9" s="47"/>
      <c r="J9" s="49"/>
      <c r="K9" s="20"/>
      <c r="L9" s="20"/>
      <c r="P9" s="21"/>
      <c r="Q9" s="22"/>
      <c r="R9" s="23" t="s">
        <v>21</v>
      </c>
    </row>
    <row r="10" spans="2:21" ht="15.75" thickBot="1" x14ac:dyDescent="0.3">
      <c r="B10" s="50" t="s">
        <v>1</v>
      </c>
      <c r="C10" s="109" t="s">
        <v>23</v>
      </c>
      <c r="D10" s="110"/>
      <c r="E10" s="111"/>
      <c r="F10" s="51" t="s">
        <v>0</v>
      </c>
      <c r="G10" s="52" t="s">
        <v>22</v>
      </c>
      <c r="H10" s="52" t="s">
        <v>15</v>
      </c>
      <c r="I10" s="53" t="s">
        <v>13</v>
      </c>
      <c r="J10" s="54" t="s">
        <v>2</v>
      </c>
      <c r="K10" s="24" t="s">
        <v>18</v>
      </c>
      <c r="L10" s="25" t="s">
        <v>647</v>
      </c>
      <c r="M10" s="25" t="s">
        <v>648</v>
      </c>
      <c r="N10" s="25" t="s">
        <v>645</v>
      </c>
      <c r="O10" s="25" t="s">
        <v>646</v>
      </c>
      <c r="P10" s="26" t="s">
        <v>16</v>
      </c>
      <c r="Q10" s="25" t="s">
        <v>19</v>
      </c>
      <c r="R10" s="27" t="s">
        <v>20</v>
      </c>
      <c r="T10" s="86"/>
      <c r="U10" s="86"/>
    </row>
    <row r="11" spans="2:21" ht="15" customHeight="1" x14ac:dyDescent="0.25">
      <c r="B11" s="55">
        <v>1</v>
      </c>
      <c r="C11" s="112" t="s">
        <v>649</v>
      </c>
      <c r="D11" s="113"/>
      <c r="E11" s="114"/>
      <c r="F11" s="101">
        <v>2</v>
      </c>
      <c r="G11" s="102" t="s">
        <v>22</v>
      </c>
      <c r="H11" s="103">
        <f t="shared" ref="H11:H28" si="0">VLOOKUP(B11,COTIZADO,8,FALSE)</f>
        <v>88935</v>
      </c>
      <c r="I11" s="104">
        <v>0</v>
      </c>
      <c r="J11" s="105">
        <f t="shared" ref="J11:J28" si="1">F11*H11*(1-I11/100)</f>
        <v>177870</v>
      </c>
      <c r="K11" s="28">
        <v>1</v>
      </c>
      <c r="L11" s="107">
        <v>63525</v>
      </c>
      <c r="M11" s="106"/>
      <c r="N11" s="106"/>
      <c r="O11" s="106"/>
      <c r="P11" s="30">
        <v>1.4</v>
      </c>
      <c r="Q11" s="108">
        <v>63525</v>
      </c>
      <c r="R11" s="32">
        <f>Q11*P11</f>
        <v>88935</v>
      </c>
    </row>
    <row r="12" spans="2:21" x14ac:dyDescent="0.25">
      <c r="B12" s="98">
        <v>2</v>
      </c>
      <c r="C12" s="120" t="s">
        <v>650</v>
      </c>
      <c r="D12" s="121"/>
      <c r="E12" s="122"/>
      <c r="F12" s="56"/>
      <c r="G12" s="57"/>
      <c r="H12" s="93">
        <f t="shared" si="0"/>
        <v>0</v>
      </c>
      <c r="I12" s="94">
        <v>0</v>
      </c>
      <c r="J12" s="95">
        <f t="shared" si="1"/>
        <v>0</v>
      </c>
      <c r="K12" s="28">
        <v>2</v>
      </c>
      <c r="L12" s="107"/>
      <c r="M12" s="106"/>
      <c r="N12" s="106"/>
      <c r="O12" s="106"/>
      <c r="P12" s="30">
        <v>1.5</v>
      </c>
      <c r="Q12" s="108">
        <v>0</v>
      </c>
      <c r="R12" s="32">
        <f t="shared" ref="R12:R28" si="2">Q12*P12</f>
        <v>0</v>
      </c>
    </row>
    <row r="13" spans="2:21" ht="15" customHeight="1" x14ac:dyDescent="0.25">
      <c r="B13" s="98">
        <v>3</v>
      </c>
      <c r="C13" s="120"/>
      <c r="D13" s="121"/>
      <c r="E13" s="122"/>
      <c r="F13" s="56"/>
      <c r="G13" s="57"/>
      <c r="H13" s="93">
        <f>R13</f>
        <v>0</v>
      </c>
      <c r="I13" s="94">
        <v>0</v>
      </c>
      <c r="J13" s="95">
        <f t="shared" si="1"/>
        <v>0</v>
      </c>
      <c r="K13" s="28">
        <v>3</v>
      </c>
      <c r="L13" s="107"/>
      <c r="M13" s="106"/>
      <c r="N13" s="106"/>
      <c r="O13" s="106"/>
      <c r="P13" s="30">
        <v>1.5</v>
      </c>
      <c r="Q13" s="108">
        <v>0</v>
      </c>
      <c r="R13" s="32">
        <f t="shared" si="2"/>
        <v>0</v>
      </c>
    </row>
    <row r="14" spans="2:21" x14ac:dyDescent="0.25">
      <c r="B14" s="98">
        <v>4</v>
      </c>
      <c r="C14" s="120"/>
      <c r="D14" s="121"/>
      <c r="E14" s="122"/>
      <c r="F14" s="56"/>
      <c r="G14" s="57"/>
      <c r="H14" s="93">
        <f t="shared" si="0"/>
        <v>0</v>
      </c>
      <c r="I14" s="94">
        <v>0</v>
      </c>
      <c r="J14" s="95">
        <f t="shared" si="1"/>
        <v>0</v>
      </c>
      <c r="K14" s="28">
        <v>4</v>
      </c>
      <c r="L14" s="106"/>
      <c r="M14" s="106"/>
      <c r="N14" s="106"/>
      <c r="O14" s="106"/>
      <c r="P14" s="30">
        <v>1.5</v>
      </c>
      <c r="Q14" s="108">
        <v>0</v>
      </c>
      <c r="R14" s="32">
        <f t="shared" si="2"/>
        <v>0</v>
      </c>
    </row>
    <row r="15" spans="2:21" x14ac:dyDescent="0.25">
      <c r="B15" s="98">
        <v>5</v>
      </c>
      <c r="C15" s="123"/>
      <c r="D15" s="124"/>
      <c r="E15" s="125"/>
      <c r="F15" s="99"/>
      <c r="G15" s="100"/>
      <c r="H15" s="93">
        <f>R15</f>
        <v>0</v>
      </c>
      <c r="I15" s="94">
        <v>0</v>
      </c>
      <c r="J15" s="95">
        <f t="shared" si="1"/>
        <v>0</v>
      </c>
      <c r="K15" s="28">
        <v>5</v>
      </c>
      <c r="L15" s="106"/>
      <c r="M15" s="106"/>
      <c r="N15" s="106"/>
      <c r="O15" s="106"/>
      <c r="P15" s="30">
        <v>1.5</v>
      </c>
      <c r="Q15" s="108">
        <v>0</v>
      </c>
      <c r="R15" s="32">
        <f t="shared" si="2"/>
        <v>0</v>
      </c>
    </row>
    <row r="16" spans="2:21" x14ac:dyDescent="0.25">
      <c r="B16" s="98">
        <v>6</v>
      </c>
      <c r="C16" s="120"/>
      <c r="D16" s="121"/>
      <c r="E16" s="122"/>
      <c r="F16" s="56"/>
      <c r="G16" s="57"/>
      <c r="H16" s="93">
        <f t="shared" si="0"/>
        <v>0</v>
      </c>
      <c r="I16" s="94">
        <v>0</v>
      </c>
      <c r="J16" s="95">
        <f t="shared" si="1"/>
        <v>0</v>
      </c>
      <c r="K16" s="28">
        <v>6</v>
      </c>
      <c r="L16" s="106"/>
      <c r="M16" s="106"/>
      <c r="N16" s="106"/>
      <c r="O16" s="106"/>
      <c r="P16" s="30">
        <v>1.5</v>
      </c>
      <c r="Q16" s="108">
        <v>0</v>
      </c>
      <c r="R16" s="32">
        <f t="shared" si="2"/>
        <v>0</v>
      </c>
    </row>
    <row r="17" spans="2:18" x14ac:dyDescent="0.25">
      <c r="B17" s="98">
        <v>7</v>
      </c>
      <c r="C17" s="120"/>
      <c r="D17" s="121"/>
      <c r="E17" s="122"/>
      <c r="F17" s="56"/>
      <c r="G17" s="57"/>
      <c r="H17" s="93">
        <f t="shared" si="0"/>
        <v>0</v>
      </c>
      <c r="I17" s="94">
        <v>0</v>
      </c>
      <c r="J17" s="95">
        <f t="shared" si="1"/>
        <v>0</v>
      </c>
      <c r="K17" s="28">
        <v>7</v>
      </c>
      <c r="L17" s="106"/>
      <c r="M17" s="106"/>
      <c r="N17" s="106"/>
      <c r="O17" s="106"/>
      <c r="P17" s="30">
        <v>1.5</v>
      </c>
      <c r="Q17" s="108">
        <v>0</v>
      </c>
      <c r="R17" s="32">
        <f t="shared" si="2"/>
        <v>0</v>
      </c>
    </row>
    <row r="18" spans="2:18" x14ac:dyDescent="0.25">
      <c r="B18" s="98">
        <v>8</v>
      </c>
      <c r="C18" s="120"/>
      <c r="D18" s="121"/>
      <c r="E18" s="122"/>
      <c r="F18" s="56"/>
      <c r="G18" s="57"/>
      <c r="H18" s="93">
        <f t="shared" si="0"/>
        <v>0</v>
      </c>
      <c r="I18" s="94">
        <v>0</v>
      </c>
      <c r="J18" s="95">
        <f t="shared" si="1"/>
        <v>0</v>
      </c>
      <c r="K18" s="28">
        <v>8</v>
      </c>
      <c r="L18" s="106"/>
      <c r="M18" s="106"/>
      <c r="N18" s="106"/>
      <c r="O18" s="106"/>
      <c r="P18" s="30">
        <v>1.5</v>
      </c>
      <c r="Q18" s="108">
        <v>0</v>
      </c>
      <c r="R18" s="32">
        <f t="shared" si="2"/>
        <v>0</v>
      </c>
    </row>
    <row r="19" spans="2:18" x14ac:dyDescent="0.25">
      <c r="B19" s="98">
        <v>9</v>
      </c>
      <c r="C19" s="120"/>
      <c r="D19" s="121"/>
      <c r="E19" s="122"/>
      <c r="F19" s="56"/>
      <c r="G19" s="57"/>
      <c r="H19" s="93">
        <f t="shared" si="0"/>
        <v>0</v>
      </c>
      <c r="I19" s="94">
        <v>0</v>
      </c>
      <c r="J19" s="95">
        <f t="shared" si="1"/>
        <v>0</v>
      </c>
      <c r="K19" s="28">
        <v>9</v>
      </c>
      <c r="L19" s="106"/>
      <c r="M19" s="106"/>
      <c r="N19" s="106"/>
      <c r="O19" s="106"/>
      <c r="P19" s="30">
        <v>1.5</v>
      </c>
      <c r="Q19" s="108">
        <v>0</v>
      </c>
      <c r="R19" s="32">
        <f t="shared" si="2"/>
        <v>0</v>
      </c>
    </row>
    <row r="20" spans="2:18" x14ac:dyDescent="0.25">
      <c r="B20" s="98">
        <v>10</v>
      </c>
      <c r="C20" s="120"/>
      <c r="D20" s="121"/>
      <c r="E20" s="122"/>
      <c r="F20" s="56"/>
      <c r="G20" s="57"/>
      <c r="H20" s="93">
        <f t="shared" si="0"/>
        <v>0</v>
      </c>
      <c r="I20" s="94">
        <v>0</v>
      </c>
      <c r="J20" s="95">
        <f t="shared" si="1"/>
        <v>0</v>
      </c>
      <c r="K20" s="28">
        <v>10</v>
      </c>
      <c r="L20" s="29"/>
      <c r="M20" s="29"/>
      <c r="N20" s="29"/>
      <c r="O20" s="29"/>
      <c r="P20" s="30">
        <v>1.5</v>
      </c>
      <c r="Q20" s="108">
        <v>0</v>
      </c>
      <c r="R20" s="32">
        <f t="shared" si="2"/>
        <v>0</v>
      </c>
    </row>
    <row r="21" spans="2:18" x14ac:dyDescent="0.25">
      <c r="B21" s="98">
        <v>11</v>
      </c>
      <c r="C21" s="120"/>
      <c r="D21" s="121"/>
      <c r="E21" s="122"/>
      <c r="F21" s="56"/>
      <c r="G21" s="57"/>
      <c r="H21" s="93">
        <f t="shared" si="0"/>
        <v>0</v>
      </c>
      <c r="I21" s="94">
        <v>0</v>
      </c>
      <c r="J21" s="95">
        <f t="shared" si="1"/>
        <v>0</v>
      </c>
      <c r="K21" s="28">
        <v>11</v>
      </c>
      <c r="L21" s="29"/>
      <c r="M21" s="29"/>
      <c r="N21" s="29"/>
      <c r="O21" s="29"/>
      <c r="P21" s="30">
        <v>1.5</v>
      </c>
      <c r="Q21" s="108">
        <v>0</v>
      </c>
      <c r="R21" s="32">
        <f t="shared" si="2"/>
        <v>0</v>
      </c>
    </row>
    <row r="22" spans="2:18" x14ac:dyDescent="0.25">
      <c r="B22" s="98">
        <v>12</v>
      </c>
      <c r="C22" s="120"/>
      <c r="D22" s="121"/>
      <c r="E22" s="122"/>
      <c r="F22" s="56"/>
      <c r="G22" s="57"/>
      <c r="H22" s="93">
        <f t="shared" si="0"/>
        <v>0</v>
      </c>
      <c r="I22" s="94">
        <v>0</v>
      </c>
      <c r="J22" s="95">
        <f t="shared" si="1"/>
        <v>0</v>
      </c>
      <c r="K22" s="28">
        <v>12</v>
      </c>
      <c r="L22" s="29"/>
      <c r="M22" s="29"/>
      <c r="N22" s="29"/>
      <c r="O22" s="29"/>
      <c r="P22" s="30">
        <v>1.5</v>
      </c>
      <c r="Q22" s="108">
        <v>0</v>
      </c>
      <c r="R22" s="32">
        <f t="shared" si="2"/>
        <v>0</v>
      </c>
    </row>
    <row r="23" spans="2:18" x14ac:dyDescent="0.25">
      <c r="B23" s="98">
        <v>13</v>
      </c>
      <c r="C23" s="120"/>
      <c r="D23" s="121"/>
      <c r="E23" s="122"/>
      <c r="F23" s="56"/>
      <c r="G23" s="57"/>
      <c r="H23" s="93">
        <f t="shared" si="0"/>
        <v>0</v>
      </c>
      <c r="I23" s="94">
        <v>0</v>
      </c>
      <c r="J23" s="95">
        <f t="shared" si="1"/>
        <v>0</v>
      </c>
      <c r="K23" s="28">
        <v>13</v>
      </c>
      <c r="L23" s="29"/>
      <c r="M23" s="29"/>
      <c r="N23" s="29"/>
      <c r="O23" s="29"/>
      <c r="P23" s="30">
        <v>1.5</v>
      </c>
      <c r="Q23" s="108">
        <v>0</v>
      </c>
      <c r="R23" s="32">
        <f t="shared" si="2"/>
        <v>0</v>
      </c>
    </row>
    <row r="24" spans="2:18" x14ac:dyDescent="0.25">
      <c r="B24" s="98">
        <v>10</v>
      </c>
      <c r="C24" s="120"/>
      <c r="D24" s="121"/>
      <c r="E24" s="122"/>
      <c r="F24" s="56"/>
      <c r="G24" s="57"/>
      <c r="H24" s="93">
        <f>R24</f>
        <v>0</v>
      </c>
      <c r="I24" s="94">
        <v>0</v>
      </c>
      <c r="J24" s="95">
        <f t="shared" si="1"/>
        <v>0</v>
      </c>
      <c r="K24" s="28">
        <v>14</v>
      </c>
      <c r="L24" s="29"/>
      <c r="M24" s="29"/>
      <c r="N24" s="29"/>
      <c r="O24" s="29"/>
      <c r="P24" s="30">
        <v>1.5</v>
      </c>
      <c r="Q24" s="108">
        <v>0</v>
      </c>
      <c r="R24" s="32">
        <f t="shared" si="2"/>
        <v>0</v>
      </c>
    </row>
    <row r="25" spans="2:18" x14ac:dyDescent="0.25">
      <c r="B25" s="98">
        <v>15</v>
      </c>
      <c r="C25" s="120"/>
      <c r="D25" s="121"/>
      <c r="E25" s="122"/>
      <c r="F25" s="56"/>
      <c r="G25" s="57"/>
      <c r="H25" s="93">
        <f>R25</f>
        <v>0</v>
      </c>
      <c r="I25" s="94">
        <v>0</v>
      </c>
      <c r="J25" s="95">
        <f t="shared" si="1"/>
        <v>0</v>
      </c>
      <c r="K25" s="28">
        <v>15</v>
      </c>
      <c r="L25" s="29"/>
      <c r="M25" s="29"/>
      <c r="N25" s="29"/>
      <c r="O25" s="29"/>
      <c r="P25" s="30">
        <v>1.5</v>
      </c>
      <c r="Q25" s="108">
        <v>0</v>
      </c>
      <c r="R25" s="32">
        <f t="shared" si="2"/>
        <v>0</v>
      </c>
    </row>
    <row r="26" spans="2:18" x14ac:dyDescent="0.25">
      <c r="B26" s="98">
        <v>16</v>
      </c>
      <c r="C26" s="120"/>
      <c r="D26" s="121"/>
      <c r="E26" s="122"/>
      <c r="F26" s="56"/>
      <c r="G26" s="57"/>
      <c r="H26" s="93">
        <f t="shared" si="0"/>
        <v>0</v>
      </c>
      <c r="I26" s="94">
        <v>0</v>
      </c>
      <c r="J26" s="95">
        <f t="shared" si="1"/>
        <v>0</v>
      </c>
      <c r="K26" s="28">
        <v>16</v>
      </c>
      <c r="L26" s="29"/>
      <c r="M26" s="29"/>
      <c r="N26" s="29"/>
      <c r="O26" s="29"/>
      <c r="P26" s="30">
        <v>1.5</v>
      </c>
      <c r="Q26" s="108">
        <v>0</v>
      </c>
      <c r="R26" s="32">
        <f t="shared" si="2"/>
        <v>0</v>
      </c>
    </row>
    <row r="27" spans="2:18" x14ac:dyDescent="0.25">
      <c r="B27" s="98">
        <v>17</v>
      </c>
      <c r="C27" s="120"/>
      <c r="D27" s="121"/>
      <c r="E27" s="122"/>
      <c r="F27" s="56"/>
      <c r="G27" s="57"/>
      <c r="H27" s="93">
        <f t="shared" si="0"/>
        <v>0</v>
      </c>
      <c r="I27" s="94">
        <v>0</v>
      </c>
      <c r="J27" s="95">
        <f t="shared" si="1"/>
        <v>0</v>
      </c>
      <c r="K27" s="28">
        <v>17</v>
      </c>
      <c r="L27" s="29"/>
      <c r="M27" s="29"/>
      <c r="N27" s="29"/>
      <c r="O27" s="29"/>
      <c r="P27" s="30">
        <v>1.5</v>
      </c>
      <c r="Q27" s="108">
        <v>0</v>
      </c>
      <c r="R27" s="32">
        <f t="shared" si="2"/>
        <v>0</v>
      </c>
    </row>
    <row r="28" spans="2:18" ht="15.75" thickBot="1" x14ac:dyDescent="0.3">
      <c r="B28" s="98">
        <v>18</v>
      </c>
      <c r="C28" s="58"/>
      <c r="D28" s="59"/>
      <c r="E28" s="60"/>
      <c r="F28" s="56"/>
      <c r="G28" s="57"/>
      <c r="H28" s="93">
        <f t="shared" si="0"/>
        <v>0</v>
      </c>
      <c r="I28" s="96">
        <v>0</v>
      </c>
      <c r="J28" s="97">
        <f t="shared" si="1"/>
        <v>0</v>
      </c>
      <c r="K28" s="28">
        <v>18</v>
      </c>
      <c r="L28" s="29"/>
      <c r="M28" s="29"/>
      <c r="N28" s="29"/>
      <c r="O28" s="29"/>
      <c r="P28" s="30">
        <v>1.5</v>
      </c>
      <c r="Q28" s="108">
        <v>0</v>
      </c>
      <c r="R28" s="32">
        <f t="shared" si="2"/>
        <v>0</v>
      </c>
    </row>
    <row r="29" spans="2:18" x14ac:dyDescent="0.25">
      <c r="B29" s="61" t="s">
        <v>17</v>
      </c>
      <c r="C29" s="62"/>
      <c r="D29" s="88"/>
      <c r="E29" s="88"/>
      <c r="F29" s="89"/>
      <c r="G29" s="63" t="s">
        <v>3</v>
      </c>
      <c r="H29" s="64"/>
      <c r="I29" s="65"/>
      <c r="J29" s="66">
        <f>SUM(J11:J28)</f>
        <v>177870</v>
      </c>
    </row>
    <row r="30" spans="2:18" x14ac:dyDescent="0.25">
      <c r="B30" s="67"/>
      <c r="C30" s="68"/>
      <c r="D30" s="90"/>
      <c r="E30" s="91"/>
      <c r="F30" s="92"/>
      <c r="G30" s="70" t="s">
        <v>13</v>
      </c>
      <c r="H30" s="71"/>
      <c r="I30" s="72">
        <v>0</v>
      </c>
      <c r="J30" s="73">
        <f>J29*I30</f>
        <v>0</v>
      </c>
    </row>
    <row r="31" spans="2:18" x14ac:dyDescent="0.25">
      <c r="B31" s="39"/>
      <c r="C31" s="40"/>
      <c r="D31" s="40"/>
      <c r="E31" s="40"/>
      <c r="F31" s="74"/>
      <c r="G31" s="75" t="s">
        <v>4</v>
      </c>
      <c r="H31" s="68"/>
      <c r="I31" s="76"/>
      <c r="J31" s="73">
        <f>J29-J30</f>
        <v>177870</v>
      </c>
    </row>
    <row r="32" spans="2:18" x14ac:dyDescent="0.25">
      <c r="B32" s="39"/>
      <c r="C32" s="40"/>
      <c r="D32" s="40"/>
      <c r="E32" s="40"/>
      <c r="F32" s="69"/>
      <c r="G32" s="70">
        <v>0.19</v>
      </c>
      <c r="H32" s="71"/>
      <c r="I32" s="72">
        <v>0.19</v>
      </c>
      <c r="J32" s="73">
        <f>J31*I32</f>
        <v>33795.300000000003</v>
      </c>
    </row>
    <row r="33" spans="2:10" ht="15.75" thickBot="1" x14ac:dyDescent="0.3">
      <c r="B33" s="46"/>
      <c r="C33" s="47"/>
      <c r="D33" s="47"/>
      <c r="E33" s="47"/>
      <c r="F33" s="77"/>
      <c r="G33" s="78" t="s">
        <v>2</v>
      </c>
      <c r="H33" s="79"/>
      <c r="I33" s="80"/>
      <c r="J33" s="81">
        <f>J31+J32</f>
        <v>211665.3</v>
      </c>
    </row>
    <row r="37" spans="2:10" x14ac:dyDescent="0.25">
      <c r="D37" s="87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27:E27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113" activePane="bottomLeft" state="frozen"/>
      <selection activeCell="B1" sqref="B1"/>
      <selection pane="bottomLeft" activeCell="B121" sqref="B121"/>
    </sheetView>
  </sheetViews>
  <sheetFormatPr baseColWidth="10" defaultRowHeight="15" x14ac:dyDescent="0.25"/>
  <cols>
    <col min="1" max="1" width="5.28515625" bestFit="1" customWidth="1"/>
    <col min="2" max="2" width="12" style="33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3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3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3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3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3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3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3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3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3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3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3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3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3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3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3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3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3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3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3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3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3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3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3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3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3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3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3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3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3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3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3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3" t="s">
        <v>202</v>
      </c>
      <c r="C32" t="s">
        <v>580</v>
      </c>
      <c r="D32" t="s">
        <v>586</v>
      </c>
      <c r="E32" t="s">
        <v>581</v>
      </c>
      <c r="F32" t="s">
        <v>582</v>
      </c>
      <c r="G32" t="s">
        <v>32</v>
      </c>
      <c r="H32" t="s">
        <v>564</v>
      </c>
      <c r="I32" t="s">
        <v>583</v>
      </c>
      <c r="K32" t="s">
        <v>585</v>
      </c>
      <c r="L32" s="84" t="s">
        <v>584</v>
      </c>
      <c r="M32" t="s">
        <v>575</v>
      </c>
    </row>
    <row r="33" spans="1:13" x14ac:dyDescent="0.25">
      <c r="A33">
        <v>32</v>
      </c>
      <c r="B33" s="33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3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3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3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3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3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3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3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3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3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3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3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3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3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3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3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3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3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3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3" t="s">
        <v>281</v>
      </c>
      <c r="C52" t="s">
        <v>282</v>
      </c>
      <c r="G52" t="s">
        <v>32</v>
      </c>
    </row>
    <row r="53" spans="1:13" x14ac:dyDescent="0.25">
      <c r="A53">
        <v>52</v>
      </c>
      <c r="B53" s="33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3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3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3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3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3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3" t="s">
        <v>317</v>
      </c>
      <c r="C59" t="s">
        <v>318</v>
      </c>
      <c r="G59" t="s">
        <v>32</v>
      </c>
    </row>
    <row r="60" spans="1:13" x14ac:dyDescent="0.25">
      <c r="A60">
        <v>59</v>
      </c>
      <c r="B60" s="33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3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3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3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3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3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3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3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3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3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3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3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3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3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3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3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3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3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3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3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3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3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3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3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3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3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3" t="s">
        <v>437</v>
      </c>
      <c r="C86" t="s">
        <v>438</v>
      </c>
      <c r="G86" t="s">
        <v>32</v>
      </c>
    </row>
    <row r="87" spans="1:13" x14ac:dyDescent="0.25">
      <c r="A87">
        <v>86</v>
      </c>
      <c r="B87" s="33" t="s">
        <v>439</v>
      </c>
      <c r="C87" t="s">
        <v>440</v>
      </c>
      <c r="G87" t="s">
        <v>32</v>
      </c>
    </row>
    <row r="88" spans="1:13" x14ac:dyDescent="0.25">
      <c r="A88">
        <v>87</v>
      </c>
      <c r="B88" s="33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3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3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3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4" t="s">
        <v>578</v>
      </c>
      <c r="M91" t="s">
        <v>575</v>
      </c>
    </row>
    <row r="92" spans="1:13" x14ac:dyDescent="0.25">
      <c r="A92">
        <v>91</v>
      </c>
      <c r="B92" s="33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3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3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3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3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3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3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3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3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3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3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3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3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3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3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4"/>
      <c r="M106" t="s">
        <v>575</v>
      </c>
    </row>
    <row r="107" spans="1:13" x14ac:dyDescent="0.25">
      <c r="A107">
        <v>106</v>
      </c>
      <c r="B107" s="33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3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3" t="s">
        <v>593</v>
      </c>
      <c r="C109" t="s">
        <v>587</v>
      </c>
      <c r="D109" t="s">
        <v>588</v>
      </c>
      <c r="E109" t="s">
        <v>589</v>
      </c>
      <c r="F109" t="s">
        <v>590</v>
      </c>
      <c r="G109" t="s">
        <v>32</v>
      </c>
      <c r="H109" t="s">
        <v>564</v>
      </c>
      <c r="I109" t="s">
        <v>591</v>
      </c>
      <c r="L109" s="84" t="s">
        <v>592</v>
      </c>
      <c r="M109" t="s">
        <v>575</v>
      </c>
    </row>
    <row r="110" spans="1:13" x14ac:dyDescent="0.25">
      <c r="A110">
        <v>109</v>
      </c>
      <c r="B110" s="33" t="s">
        <v>594</v>
      </c>
      <c r="C110" t="s">
        <v>596</v>
      </c>
      <c r="E110" t="s">
        <v>595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3" t="s">
        <v>597</v>
      </c>
      <c r="C111" t="s">
        <v>598</v>
      </c>
      <c r="D111" t="s">
        <v>599</v>
      </c>
      <c r="E111" t="s">
        <v>600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3" t="s">
        <v>602</v>
      </c>
      <c r="C112" t="s">
        <v>601</v>
      </c>
      <c r="G112" t="s">
        <v>32</v>
      </c>
      <c r="M112" t="s">
        <v>575</v>
      </c>
    </row>
    <row r="113" spans="1:13" x14ac:dyDescent="0.25">
      <c r="A113">
        <v>112</v>
      </c>
      <c r="B113" s="33" t="s">
        <v>604</v>
      </c>
      <c r="C113" t="s">
        <v>603</v>
      </c>
      <c r="F113" t="s">
        <v>289</v>
      </c>
      <c r="G113" t="s">
        <v>32</v>
      </c>
      <c r="H113" t="s">
        <v>564</v>
      </c>
      <c r="I113" t="s">
        <v>605</v>
      </c>
      <c r="M113" t="s">
        <v>575</v>
      </c>
    </row>
    <row r="114" spans="1:13" x14ac:dyDescent="0.25">
      <c r="A114">
        <v>113</v>
      </c>
      <c r="B114" s="33" t="s">
        <v>609</v>
      </c>
      <c r="C114" t="s">
        <v>606</v>
      </c>
      <c r="E114" t="s">
        <v>607</v>
      </c>
      <c r="F114" t="s">
        <v>31</v>
      </c>
      <c r="G114" t="s">
        <v>32</v>
      </c>
      <c r="H114" t="s">
        <v>564</v>
      </c>
      <c r="I114" t="s">
        <v>608</v>
      </c>
      <c r="M114" t="s">
        <v>575</v>
      </c>
    </row>
    <row r="115" spans="1:13" x14ac:dyDescent="0.25">
      <c r="A115">
        <v>114</v>
      </c>
      <c r="B115" s="33" t="s">
        <v>611</v>
      </c>
      <c r="C115" t="s">
        <v>612</v>
      </c>
      <c r="D115" t="s">
        <v>615</v>
      </c>
      <c r="E115" t="s">
        <v>613</v>
      </c>
      <c r="F115" t="s">
        <v>614</v>
      </c>
      <c r="G115" t="s">
        <v>32</v>
      </c>
      <c r="I115" t="s">
        <v>610</v>
      </c>
      <c r="M115" t="s">
        <v>575</v>
      </c>
    </row>
    <row r="116" spans="1:13" x14ac:dyDescent="0.25">
      <c r="A116">
        <v>115</v>
      </c>
      <c r="B116" s="33" t="s">
        <v>619</v>
      </c>
      <c r="C116" t="s">
        <v>617</v>
      </c>
      <c r="E116" t="s">
        <v>616</v>
      </c>
      <c r="F116" t="s">
        <v>165</v>
      </c>
      <c r="G116" t="s">
        <v>32</v>
      </c>
      <c r="H116" t="s">
        <v>564</v>
      </c>
      <c r="I116" t="s">
        <v>618</v>
      </c>
      <c r="M116" t="s">
        <v>575</v>
      </c>
    </row>
    <row r="117" spans="1:13" x14ac:dyDescent="0.25">
      <c r="A117">
        <v>116</v>
      </c>
      <c r="B117" s="33" t="s">
        <v>620</v>
      </c>
      <c r="C117" t="s">
        <v>621</v>
      </c>
      <c r="E117" t="s">
        <v>622</v>
      </c>
      <c r="F117" t="s">
        <v>165</v>
      </c>
      <c r="G117" t="s">
        <v>32</v>
      </c>
      <c r="H117" t="s">
        <v>564</v>
      </c>
      <c r="I117" t="s">
        <v>623</v>
      </c>
      <c r="M117" t="s">
        <v>575</v>
      </c>
    </row>
    <row r="118" spans="1:13" x14ac:dyDescent="0.25">
      <c r="A118">
        <v>117</v>
      </c>
      <c r="B118" s="33" t="s">
        <v>625</v>
      </c>
      <c r="C118" t="s">
        <v>624</v>
      </c>
      <c r="E118" t="s">
        <v>626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3" t="s">
        <v>627</v>
      </c>
      <c r="C119" t="s">
        <v>631</v>
      </c>
      <c r="D119" t="s">
        <v>628</v>
      </c>
      <c r="E119" t="s">
        <v>629</v>
      </c>
      <c r="F119" t="s">
        <v>46</v>
      </c>
      <c r="G119" t="s">
        <v>32</v>
      </c>
      <c r="H119" t="s">
        <v>564</v>
      </c>
      <c r="I119" t="s">
        <v>630</v>
      </c>
      <c r="M119" t="s">
        <v>575</v>
      </c>
    </row>
    <row r="120" spans="1:13" x14ac:dyDescent="0.25">
      <c r="A120">
        <v>119</v>
      </c>
      <c r="B120" s="33" t="s">
        <v>641</v>
      </c>
      <c r="C120" t="s">
        <v>632</v>
      </c>
      <c r="E120" t="s">
        <v>633</v>
      </c>
      <c r="F120" t="s">
        <v>62</v>
      </c>
      <c r="G120" t="s">
        <v>32</v>
      </c>
      <c r="H120" t="s">
        <v>564</v>
      </c>
      <c r="M120" t="s">
        <v>575</v>
      </c>
    </row>
    <row r="121" spans="1:13" x14ac:dyDescent="0.25">
      <c r="A121">
        <v>120</v>
      </c>
      <c r="B121" s="33" t="s">
        <v>634</v>
      </c>
      <c r="C121" t="s">
        <v>635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636</v>
      </c>
      <c r="J121">
        <v>0</v>
      </c>
      <c r="K121">
        <v>0</v>
      </c>
      <c r="M121" t="s">
        <v>575</v>
      </c>
    </row>
    <row r="122" spans="1:13" x14ac:dyDescent="0.25">
      <c r="A122">
        <v>121</v>
      </c>
      <c r="B122" s="33" t="s">
        <v>640</v>
      </c>
      <c r="C122" t="s">
        <v>639</v>
      </c>
      <c r="E122" t="s">
        <v>637</v>
      </c>
      <c r="F122" t="s">
        <v>119</v>
      </c>
      <c r="G122" t="s">
        <v>32</v>
      </c>
      <c r="H122" t="s">
        <v>564</v>
      </c>
      <c r="I122" t="s">
        <v>638</v>
      </c>
      <c r="M122" t="s">
        <v>575</v>
      </c>
    </row>
    <row r="123" spans="1:13" x14ac:dyDescent="0.25">
      <c r="A123">
        <v>122</v>
      </c>
      <c r="B123" s="33" t="s">
        <v>643</v>
      </c>
      <c r="C123" t="s">
        <v>642</v>
      </c>
      <c r="F123" t="s">
        <v>31</v>
      </c>
      <c r="G123" t="s">
        <v>32</v>
      </c>
      <c r="H123" t="s">
        <v>564</v>
      </c>
      <c r="I123" t="s">
        <v>644</v>
      </c>
      <c r="M123" t="s">
        <v>575</v>
      </c>
    </row>
    <row r="124" spans="1:13" x14ac:dyDescent="0.25">
      <c r="A124">
        <v>123</v>
      </c>
    </row>
    <row r="125" spans="1:13" x14ac:dyDescent="0.25">
      <c r="A125">
        <v>124</v>
      </c>
    </row>
    <row r="126" spans="1:13" x14ac:dyDescent="0.25">
      <c r="A126">
        <v>125</v>
      </c>
    </row>
    <row r="127" spans="1:13" x14ac:dyDescent="0.25">
      <c r="A127">
        <v>126</v>
      </c>
    </row>
    <row r="128" spans="1:13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91" r:id="rId1"/>
    <hyperlink ref="L32" r:id="rId2"/>
    <hyperlink ref="L109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vendedor2</cp:lastModifiedBy>
  <cp:lastPrinted>2014-01-22T15:47:00Z</cp:lastPrinted>
  <dcterms:created xsi:type="dcterms:W3CDTF">2013-07-12T05:01:37Z</dcterms:created>
  <dcterms:modified xsi:type="dcterms:W3CDTF">2014-01-22T17:48:50Z</dcterms:modified>
</cp:coreProperties>
</file>