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<sst xmlns="http://schemas.openxmlformats.org/spreadsheetml/2006/main" count="808" uniqueCount="583">
  <si>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</si>
  <si>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</si>
  <si>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</si>
  <si>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</si>
  <si>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</si>
  <si>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</si>
  <si>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</si>
  <si>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</si>
  <si>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</si>
  <si>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</si>
  <si>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</si>
  <si>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</si>
  <si>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</si>
  <si>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</si>
  <si>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</si>
  <si>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</si>
  <si>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</si>
  <si>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</si>
  <si>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</si>
  <si>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</si>
  <si>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</si>
  <si>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</si>
  <si>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</si>
  <si>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</si>
  <si>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</si>
  <si>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</si>
  <si>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</si>
  <si>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</si>
  <si>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</si>
  <si>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</si>
  <si>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</si>
  <si>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</si>
  <si>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</si>
  <si>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</si>
  <si>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</si>
  <si>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</si>
  <si>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</si>
  <si>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</si>
  <si>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</si>
  <si>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</si>
  <si>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</si>
  <si>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</si>
  <si>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</si>
  <si>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</si>
  <si>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</si>
  <si>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</si>
  <si>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</si>
  <si>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</si>
  <si>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</si>
  <si>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</si>
  <si>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</si>
  <si>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</si>
  <si>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</si>
  <si>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</si>
  <si>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</si>
  <si>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</si>
  <si>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</si>
  <si>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</si>
  <si>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</si>
  <si>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</si>
  <si>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</si>
  <si>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</si>
  <si>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</si>
  <si>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</si>
  <si>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</si>
  <si>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</si>
  <si>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</si>
  <si>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</si>
  <si>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</si>
  <si>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</si>
  <si>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</si>
  <si>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</si>
  <si>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</si>
  <si>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</si>
  <si>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</si>
  <si>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</si>
  <si>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</si>
  <si>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</si>
  <si>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</si>
  <si>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</si>
  <si>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</si>
  <si>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</si>
  <si>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</si>
  <si>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</si>
  <si>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</si>
  <si>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</si>
  <si>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</si>
  <si>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</si>
  <si>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</si>
  <si>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</si>
  <si>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</si>
  <si>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</si>
  <si>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</si>
  <si>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</si>
  <si>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</si>
  <si>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</si>
  <si>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</si>
  <si>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</si>
  <si>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</si>
  <si>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</si>
  <si>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</si>
  <si>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</si>
  <si>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</si>
  <si>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</si>
  <si>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</si>
  <si>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</si>
  <si>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</si>
  <si>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</si>
  <si>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</si>
  <si>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</si>
  <si>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</si>
  <si>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</si>
  <si>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</si>
  <si>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</si>
  <si>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</si>
  <si>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</si>
  <si>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</si>
  <si>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</si>
  <si>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</si>
  <si>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</si>
  <si>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</si>
  <si>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</si>
  <si>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</si>
  <si>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</si>
  <si>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</si>
  <si>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</si>
  <si>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</si>
  <si>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</si>
  <si>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</si>
  <si>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</si>
  <si>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</si>
  <si>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</si>
  <si>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</si>
  <si>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</si>
  <si>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</si>
  <si>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</si>
  <si>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</si>
  <si>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</si>
  <si>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</si>
  <si>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</si>
  <si>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</si>
  <si>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</si>
  <si>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</si>
  <si>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</si>
  <si>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</si>
  <si>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</si>
  <si>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</si>
  <si>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</si>
  <si>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</si>
  <si>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</si>
  <si>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</si>
  <si>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</si>
  <si>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</si>
  <si>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</si>
  <si>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</si>
  <si>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</si>
  <si>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</si>
  <si>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</si>
  <si>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</si>
  <si>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</si>
  <si>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</si>
  <si>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</si>
  <si>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</si>
  <si>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</si>
  <si>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</si>
  <si>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</si>
  <si>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</si>
  <si>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</si>
  <si>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</si>
  <si>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</si>
  <si>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</si>
  <si>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</si>
  <si>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</si>
  <si>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</si>
  <si>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</si>
  <si>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</si>
  <si>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</si>
  <si>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</si>
  <si>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</si>
  <si>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</si>
  <si>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</si>
  <si>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</si>
  <si>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</si>
  <si>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</si>
  <si>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</si>
  <si>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</si>
  <si>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</si>
  <si>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</si>
  <si>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</si>
  <si>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</si>
  <si>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</si>
  <si>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</si>
  <si>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</si>
  <si>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</si>
  <si>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</si>
  <si>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</si>
  <si>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</si>
  <si>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</si>
  <si>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</si>
  <si>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</si>
  <si>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</si>
  <si>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</si>
  <si>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</si>
  <si>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</si>
  <si>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</si>
  <si>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</si>
  <si>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</si>
  <si>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</si>
  <si>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</si>
  <si>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</si>
  <si>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</si>
  <si>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</si>
  <si>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</si>
  <si>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</si>
  <si>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</si>
  <si>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</si>
  <si>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</si>
  <si>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</si>
  <si>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</si>
  <si>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</si>
  <si>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</si>
  <si>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</si>
  <si>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</si>
  <si>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</si>
  <si>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</si>
  <si>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</si>
  <si>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</si>
  <si>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</si>
  <si>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</si>
  <si>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</si>
  <si>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</si>
  <si>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</si>
  <si>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</si>
  <si>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</si>
  <si>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</si>
  <si>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</si>
  <si>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</si>
  <si>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</si>
  <si>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</si>
  <si>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</si>
  <si>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</si>
  <si>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</si>
  <si>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</si>
  <si>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</si>
  <si>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</si>
  <si>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</si>
  <si>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</si>
  <si>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</si>
  <si>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</si>
  <si>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</si>
  <si>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</si>
  <si>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</si>
  <si>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</si>
  <si>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</si>
  <si>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</si>
  <si>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</si>
  <si>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</si>
  <si>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</si>
  <si>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</si>
  <si>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</si>
  <si>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</si>
  <si>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</si>
  <si>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</si>
  <si>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</si>
  <si>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</si>
  <si>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</si>
  <si>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</si>
  <si>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</si>
  <si>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</si>
  <si>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</si>
  <si>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</si>
  <si>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</si>
  <si>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</si>
  <si>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</si>
  <si>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</si>
  <si>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</si>
  <si>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</si>
  <si>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</si>
  <si>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</si>
  <si>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</si>
  <si>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</si>
  <si>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</si>
  <si>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</si>
  <si>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</si>
  <si>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</si>
  <si>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</si>
  <si>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</si>
  <si>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</si>
  <si>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</si>
  <si>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</si>
  <si>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</si>
  <si>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</si>
  <si>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</si>
  <si>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</si>
  <si>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</si>
  <si>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</si>
  <si>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</si>
  <si>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</si>
  <si>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</si>
  <si>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</si>
  <si>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</si>
  <si>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</si>
  <si>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</si>
  <si>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</si>
  <si>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</si>
  <si>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</si>
  <si>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</si>
  <si>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</si>
  <si>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</si>
  <si>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</si>
  <si>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</si>
  <si>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</si>
  <si>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</si>
  <si>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</si>
  <si>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</si>
  <si>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</si>
  <si>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</si>
  <si>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</si>
  <si>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</si>
  <si>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</si>
  <si>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</si>
  <si>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</si>
  <si>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</si>
  <si>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</si>
  <si>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</si>
  <si>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</si>
  <si>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</si>
  <si>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</si>
  <si>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</si>
  <si>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</si>
  <si>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</si>
  <si>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</si>
  <si>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</si>
  <si>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</si>
  <si>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</si>
  <si>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</si>
  <si>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</si>
  <si>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</si>
  <si>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</si>
  <si>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</si>
  <si>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</si>
  <si>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</si>
  <si>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</si>
  <si>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</si>
  <si>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</si>
  <si>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</si>
  <si>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</si>
  <si>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</si>
  <si>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</si>
  <si>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</si>
  <si>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</si>
  <si>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</si>
  <si>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</si>
  <si>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</si>
  <si>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</si>
  <si>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</si>
  <si>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</si>
  <si>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</si>
  <si>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</si>
  <si>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2-550 6425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</si>
  <si>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</si>
  <si>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</si>
  <si>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</si>
  <si>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</si>
  <si>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</si>
  <si>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</si>
  <si>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</si>
  <si>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</si>
  <si>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</si>
  <si>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</si>
  <si>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</si>
  <si>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</si>
  <si>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</si>
  <si>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</si>
  <si>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</si>
  <si>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</si>
  <si>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</si>
  <si>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</si>
  <si>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</si>
  <si>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</si>
  <si>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</si>
  <si>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</si>
  <si>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</si>
  <si>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</si>
  <si>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</si>
  <si>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</si>
  <si>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</si>
  <si>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</si>
  <si>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</si>
  <si>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</si>
  <si>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</si>
  <si>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</si>
  <si>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</si>
  <si>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</si>
  <si>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</si>
  <si>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</si>
  <si>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</si>
  <si>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</si>
  <si>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</si>
  <si>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</si>
  <si>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</si>
  <si>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</si>
  <si>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</si>
  <si>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</si>
  <si>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</si>
  <si>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</si>
  <si>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</si>
  <si>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</si>
  <si>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</si>
  <si>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</si>
  <si>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</si>
  <si>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</si>
  <si>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</si>
  <si>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</si>
  <si>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</si>
  <si>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</si>
  <si>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</si>
  <si>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</si>
  <si>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</si>
  <si>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</si>
  <si>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</si>
  <si>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</si>
  <si>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</si>
  <si>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</si>
  <si>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</si>
  <si>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</si>
  <si>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</si>
  <si>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</si>
  <si>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</si>
  <si>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</si>
  <si>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</si>
  <si>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</si>
  <si>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</si>
  <si>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</si>
  <si>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</si>
  <si>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</si>
  <si>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</si>
  <si>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</si>
  <si>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</si>
  <si>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</si>
  <si>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</si>
  <si>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</si>
  <si>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</si>
  <si>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</si>
  <si>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</si>
  <si>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</si>
  <si>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</si>
  <si>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</si>
  <si>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</si>
  <si>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</si>
  <si>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</si>
  <si>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</si>
  <si>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</si>
  <si>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</si>
  <si>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</si>
  <si>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</si>
  <si>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</si>
  <si>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</si>
  <si>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</si>
  <si>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</si>
  <si>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</si>
  <si>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</si>
  <si>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</si>
  <si>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</si>
  <si>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</si>
  <si>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</si>
  <si>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</si>
  <si>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</si>
  <si>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</si>
  <si>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</si>
  <si>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</si>
  <si>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</si>
  <si>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</si>
  <si>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</si>
  <si>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</si>
  <si>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</si>
  <si>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</si>
  <si>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</si>
  <si>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</si>
  <si>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</si>
  <si>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</si>
  <si>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</si>
  <si>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</si>
  <si>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</si>
  <si>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</si>
  <si>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</si>
  <si>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</si>
  <si>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</si>
  <si>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</si>
  <si>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</si>
  <si>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</si>
  <si>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</si>
  <si>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</si>
  <si>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</si>
  <si>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</si>
  <si>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</si>
  <si>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</si>
  <si>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</si>
  <si>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</si>
  <si>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</si>
  <si>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</si>
  <si>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</si>
  <si>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</si>
  <si>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</si>
  <si>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</si>
  <si>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</si>
  <si>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</si>
  <si>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</si>
  <si>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</si>
  <si>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</si>
  <si>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</si>
  <si>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</si>
  <si>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</si>
  <si>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</si>
  <si>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</si>
  <si>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</si>
  <si>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</si>
  <si>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</si>
  <si>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</si>
  <si>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</si>
  <si>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</si>
  <si>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</si>
  <si>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</si>
  <si>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</si>
  <si>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</si>
  <si>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</si>
  <si>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</si>
  <si>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</si>
  <si>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</si>
  <si>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</si>
  <si>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</si>
  <si>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</si>
  <si>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</si>
  <si>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</si>
  <si>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</si>
  <si>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</si>
  <si>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</si>
  <si>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</si>
  <si>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</si>
  <si>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</si>
  <si>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</si>
  <si>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</si>
  <si>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</si>
  <si>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</si>
  <si>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</si>
  <si>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</si>
  <si>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</si>
  <si>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</si>
  <si>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</si>
  <si>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</si>
  <si>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</si>
  <si>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</si>
  <si>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</si>
  <si>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</si>
  <si>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</si>
  <si>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</si>
  <si>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</si>
  <si>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</si>
  <si>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</si>
  <si>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</si>
  <si>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</si>
  <si>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</si>
  <si>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</si>
  <si>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</si>
  <si>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</si>
  <si>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</si>
  <si>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</si>
  <si>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</si>
  <si>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</si>
  <si>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</si>
  <si>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</si>
  <si>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</si>
  <si>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</si>
  <si>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</si>
  <si>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</si>
  <si>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</si>
  <si>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</si>
  <si>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</si>
  <si>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Jose López</t>
  </si>
  <si>
    <t>m</t>
  </si>
  <si>
    <t xml:space="preserve">Tubo de teflón (PFA)  6 mm OD </t>
  </si>
  <si>
    <t>111111111-1</t>
  </si>
  <si>
    <t>GUSTAVO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</si>
</sst>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64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22" xfId="0" applyFont="1" applyBorder="1" applyAlignment="1" applyProtection="1">
      <alignment/>
      <protection locked="0"/>
    </xf>
    <xf numFmtId="0" fontId="46" fillId="0" borderId="23" xfId="0" applyFont="1" applyBorder="1" applyAlignment="1" applyProtection="1">
      <alignment/>
      <protection locked="0"/>
    </xf>
    <xf numFmtId="0" fontId="44" fillId="33" borderId="24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7" fillId="33" borderId="10" xfId="0" applyFont="1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164" fontId="48" fillId="33" borderId="15" xfId="0" applyNumberFormat="1" applyFont="1" applyFill="1" applyBorder="1" applyAlignment="1" applyProtection="1">
      <alignment horizontal="left" vertical="center"/>
      <protection/>
    </xf>
    <xf numFmtId="0" fontId="47" fillId="33" borderId="25" xfId="0" applyFont="1" applyFill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164" fontId="48" fillId="33" borderId="26" xfId="0" applyNumberFormat="1" applyFont="1" applyFill="1" applyBorder="1" applyAlignment="1" applyProtection="1">
      <alignment horizontal="left" vertical="center"/>
      <protection locked="0"/>
    </xf>
    <xf numFmtId="0" fontId="47" fillId="0" borderId="27" xfId="0" applyFont="1" applyBorder="1" applyAlignment="1" applyProtection="1">
      <alignment horizontal="center"/>
      <protection locked="0"/>
    </xf>
    <xf numFmtId="0" fontId="47" fillId="0" borderId="28" xfId="0" applyFont="1" applyBorder="1" applyAlignment="1" applyProtection="1">
      <alignment horizontal="center"/>
      <protection locked="0"/>
    </xf>
    <xf numFmtId="0" fontId="47" fillId="0" borderId="29" xfId="0" applyFont="1" applyBorder="1" applyAlignment="1" applyProtection="1">
      <alignment horizontal="center"/>
      <protection locked="0"/>
    </xf>
    <xf numFmtId="0" fontId="47" fillId="0" borderId="30" xfId="0" applyFont="1" applyBorder="1" applyAlignment="1" applyProtection="1">
      <alignment horizontal="center"/>
      <protection locked="0"/>
    </xf>
    <xf numFmtId="0" fontId="47" fillId="0" borderId="31" xfId="0" applyFont="1" applyBorder="1" applyAlignment="1" applyProtection="1">
      <alignment horizontal="center"/>
      <protection locked="0"/>
    </xf>
    <xf numFmtId="0" fontId="47" fillId="33" borderId="27" xfId="0" applyNumberFormat="1" applyFont="1" applyFill="1" applyBorder="1" applyAlignment="1" applyProtection="1">
      <alignment horizontal="center"/>
      <protection locked="0"/>
    </xf>
    <xf numFmtId="0" fontId="47" fillId="33" borderId="32" xfId="0" applyNumberFormat="1" applyFont="1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center"/>
      <protection locked="0"/>
    </xf>
    <xf numFmtId="0" fontId="49" fillId="33" borderId="32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/>
      <protection locked="0"/>
    </xf>
    <xf numFmtId="0" fontId="48" fillId="33" borderId="10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7" fillId="33" borderId="12" xfId="0" applyFont="1" applyFill="1" applyBorder="1" applyAlignment="1" applyProtection="1">
      <alignment/>
      <protection locked="0"/>
    </xf>
    <xf numFmtId="0" fontId="47" fillId="33" borderId="28" xfId="0" applyFont="1" applyFill="1" applyBorder="1" applyAlignment="1" applyProtection="1">
      <alignment horizontal="right" vertical="center"/>
      <protection locked="0"/>
    </xf>
    <xf numFmtId="0" fontId="47" fillId="33" borderId="11" xfId="0" applyFont="1" applyFill="1" applyBorder="1" applyAlignment="1" applyProtection="1">
      <alignment horizontal="right" vertical="center"/>
      <protection locked="0"/>
    </xf>
    <xf numFmtId="0" fontId="47" fillId="33" borderId="30" xfId="0" applyFont="1" applyFill="1" applyBorder="1" applyAlignment="1" applyProtection="1">
      <alignment horizontal="right"/>
      <protection locked="0"/>
    </xf>
    <xf numFmtId="1" fontId="47" fillId="33" borderId="31" xfId="0" applyNumberFormat="1" applyFont="1" applyFill="1" applyBorder="1" applyAlignment="1" applyProtection="1">
      <alignment horizontal="center"/>
      <protection/>
    </xf>
    <xf numFmtId="0" fontId="47" fillId="33" borderId="14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right" vertical="center"/>
      <protection locked="0"/>
    </xf>
    <xf numFmtId="0" fontId="47" fillId="33" borderId="0" xfId="0" applyFont="1" applyFill="1" applyBorder="1" applyAlignment="1" applyProtection="1">
      <alignment horizontal="left" vertical="center"/>
      <protection locked="0"/>
    </xf>
    <xf numFmtId="0" fontId="47" fillId="33" borderId="15" xfId="0" applyFont="1" applyFill="1" applyBorder="1" applyAlignment="1" applyProtection="1">
      <alignment horizontal="right"/>
      <protection locked="0"/>
    </xf>
    <xf numFmtId="9" fontId="47" fillId="33" borderId="33" xfId="0" applyNumberFormat="1" applyFont="1" applyFill="1" applyBorder="1" applyAlignment="1" applyProtection="1">
      <alignment horizontal="right" vertical="center"/>
      <protection locked="0"/>
    </xf>
    <xf numFmtId="9" fontId="47" fillId="33" borderId="0" xfId="0" applyNumberFormat="1" applyFont="1" applyFill="1" applyBorder="1" applyAlignment="1" applyProtection="1">
      <alignment horizontal="right" vertical="center"/>
      <protection locked="0"/>
    </xf>
    <xf numFmtId="9" fontId="47" fillId="33" borderId="19" xfId="0" applyNumberFormat="1" applyFont="1" applyFill="1" applyBorder="1" applyAlignment="1" applyProtection="1">
      <alignment horizontal="center" vertical="center"/>
      <protection locked="0"/>
    </xf>
    <xf numFmtId="1" fontId="47" fillId="33" borderId="34" xfId="0" applyNumberFormat="1" applyFont="1" applyFill="1" applyBorder="1" applyAlignment="1" applyProtection="1">
      <alignment horizontal="center"/>
      <protection/>
    </xf>
    <xf numFmtId="0" fontId="47" fillId="33" borderId="15" xfId="0" applyFont="1" applyFill="1" applyBorder="1" applyAlignment="1" applyProtection="1">
      <alignment/>
      <protection locked="0"/>
    </xf>
    <xf numFmtId="0" fontId="47" fillId="33" borderId="33" xfId="0" applyFont="1" applyFill="1" applyBorder="1" applyAlignment="1" applyProtection="1">
      <alignment horizontal="right" vertical="center"/>
      <protection locked="0"/>
    </xf>
    <xf numFmtId="0" fontId="47" fillId="33" borderId="19" xfId="0" applyFont="1" applyFill="1" applyBorder="1" applyAlignment="1" applyProtection="1">
      <alignment horizontal="right"/>
      <protection locked="0"/>
    </xf>
    <xf numFmtId="0" fontId="47" fillId="33" borderId="26" xfId="0" applyFont="1" applyFill="1" applyBorder="1" applyAlignment="1" applyProtection="1">
      <alignment/>
      <protection locked="0"/>
    </xf>
    <xf numFmtId="0" fontId="47" fillId="33" borderId="35" xfId="0" applyFont="1" applyFill="1" applyBorder="1" applyAlignment="1" applyProtection="1">
      <alignment horizontal="right" vertical="center"/>
      <protection locked="0"/>
    </xf>
    <xf numFmtId="0" fontId="47" fillId="33" borderId="24" xfId="0" applyFont="1" applyFill="1" applyBorder="1" applyAlignment="1" applyProtection="1">
      <alignment horizontal="right" vertical="center"/>
      <protection locked="0"/>
    </xf>
    <xf numFmtId="0" fontId="47" fillId="33" borderId="36" xfId="0" applyFont="1" applyFill="1" applyBorder="1" applyAlignment="1" applyProtection="1">
      <alignment horizontal="right"/>
      <protection locked="0"/>
    </xf>
    <xf numFmtId="1" fontId="47" fillId="33" borderId="37" xfId="0" applyNumberFormat="1" applyFont="1" applyFill="1" applyBorder="1" applyAlignment="1" applyProtection="1">
      <alignment horizontal="center"/>
      <protection/>
    </xf>
    <xf numFmtId="165" fontId="50" fillId="0" borderId="13" xfId="45" applyNumberFormat="1" applyFont="1" applyFill="1" applyBorder="1" applyAlignment="1" applyProtection="1">
      <alignment horizontal="center" vertical="center"/>
      <protection locked="0"/>
    </xf>
    <xf numFmtId="166" fontId="47" fillId="33" borderId="27" xfId="0" applyNumberFormat="1" applyFont="1" applyFill="1" applyBorder="1" applyAlignment="1" applyProtection="1">
      <alignment horizontal="center"/>
      <protection/>
    </xf>
    <xf numFmtId="166" fontId="47" fillId="33" borderId="27" xfId="0" applyNumberFormat="1" applyFont="1" applyFill="1" applyBorder="1" applyAlignment="1" applyProtection="1">
      <alignment horizontal="center"/>
      <protection locked="0"/>
    </xf>
    <xf numFmtId="166" fontId="47" fillId="33" borderId="12" xfId="0" applyNumberFormat="1" applyFont="1" applyFill="1" applyBorder="1" applyAlignment="1" applyProtection="1">
      <alignment horizontal="center"/>
      <protection/>
    </xf>
    <xf numFmtId="166" fontId="47" fillId="33" borderId="32" xfId="0" applyNumberFormat="1" applyFont="1" applyFill="1" applyBorder="1" applyAlignment="1" applyProtection="1">
      <alignment horizontal="center"/>
      <protection/>
    </xf>
    <xf numFmtId="166" fontId="47" fillId="33" borderId="32" xfId="0" applyNumberFormat="1" applyFont="1" applyFill="1" applyBorder="1" applyAlignment="1" applyProtection="1">
      <alignment horizontal="center"/>
      <protection locked="0"/>
    </xf>
    <xf numFmtId="166" fontId="47" fillId="33" borderId="15" xfId="0" applyNumberFormat="1" applyFont="1" applyFill="1" applyBorder="1" applyAlignment="1" applyProtection="1">
      <alignment horizontal="center"/>
      <protection/>
    </xf>
    <xf numFmtId="166" fontId="47" fillId="33" borderId="38" xfId="0" applyNumberFormat="1" applyFont="1" applyFill="1" applyBorder="1" applyAlignment="1" applyProtection="1">
      <alignment horizontal="center"/>
      <protection/>
    </xf>
    <xf numFmtId="166" fontId="47" fillId="33" borderId="38" xfId="0" applyNumberFormat="1" applyFont="1" applyFill="1" applyBorder="1" applyAlignment="1" applyProtection="1">
      <alignment horizontal="center"/>
      <protection locked="0"/>
    </xf>
    <xf numFmtId="166" fontId="47" fillId="33" borderId="26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left"/>
      <protection locked="0"/>
    </xf>
    <xf numFmtId="0" fontId="48" fillId="33" borderId="0" xfId="0" applyFont="1" applyFill="1" applyBorder="1" applyAlignment="1" applyProtection="1">
      <alignment horizontal="left"/>
      <protection/>
    </xf>
    <xf numFmtId="166" fontId="48" fillId="0" borderId="0" xfId="0" applyNumberFormat="1" applyFont="1" applyFill="1" applyBorder="1" applyAlignment="1" applyProtection="1">
      <alignment/>
      <protection/>
    </xf>
    <xf numFmtId="0" fontId="48" fillId="33" borderId="15" xfId="45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  <xf numFmtId="0" fontId="48" fillId="0" borderId="0" xfId="0" applyFont="1" applyAlignment="1" applyProtection="1">
      <alignment horizontal="left"/>
      <protection locked="0"/>
    </xf>
    <xf numFmtId="0" fontId="48" fillId="33" borderId="11" xfId="0" applyFont="1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166" fontId="48" fillId="33" borderId="12" xfId="0" applyNumberFormat="1" applyFont="1" applyFill="1" applyBorder="1" applyAlignment="1" applyProtection="1">
      <alignment horizontal="left"/>
      <protection/>
    </xf>
    <xf numFmtId="0" fontId="47" fillId="33" borderId="27" xfId="0" applyFont="1" applyFill="1" applyBorder="1" applyAlignment="1" applyProtection="1">
      <alignment horizontal="center"/>
      <protection locked="0"/>
    </xf>
    <xf numFmtId="0" fontId="47" fillId="33" borderId="27" xfId="0" applyFont="1" applyFill="1" applyBorder="1" applyAlignment="1" applyProtection="1">
      <alignment/>
      <protection locked="0"/>
    </xf>
    <xf numFmtId="0" fontId="47" fillId="0" borderId="39" xfId="0" applyFont="1" applyBorder="1" applyAlignment="1" applyProtection="1">
      <alignment horizontal="center"/>
      <protection locked="0"/>
    </xf>
    <xf numFmtId="0" fontId="47" fillId="0" borderId="40" xfId="0" applyFont="1" applyBorder="1" applyAlignment="1" applyProtection="1">
      <alignment/>
      <protection locked="0"/>
    </xf>
    <xf numFmtId="0" fontId="47" fillId="0" borderId="41" xfId="0" applyFont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 horizontal="left"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47" fillId="33" borderId="14" xfId="0" applyFont="1" applyFill="1" applyBorder="1" applyAlignment="1" applyProtection="1">
      <alignment horizontal="left"/>
      <protection locked="0"/>
    </xf>
    <xf numFmtId="0" fontId="47" fillId="33" borderId="0" xfId="0" applyFont="1" applyFill="1" applyBorder="1" applyAlignment="1" applyProtection="1">
      <alignment horizontal="left"/>
      <protection locked="0"/>
    </xf>
    <xf numFmtId="166" fontId="48" fillId="33" borderId="0" xfId="0" applyNumberFormat="1" applyFont="1" applyFill="1" applyBorder="1" applyAlignment="1" applyProtection="1">
      <alignment horizontal="left"/>
      <protection/>
    </xf>
    <xf numFmtId="166" fontId="4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18" sqref="M18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>
        <v>1361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9" t="s">
        <v>581</v>
      </c>
      <c r="E4" s="38" t="s">
        <v>12</v>
      </c>
      <c r="F4" s="100"/>
      <c r="G4" s="100"/>
      <c r="H4" s="101"/>
      <c r="I4" s="38" t="s">
        <v>9</v>
      </c>
      <c r="J4" s="102">
        <f>VLOOKUP(D4,CLIENTES,10,FALSE)</f>
        <v>0</v>
      </c>
      <c r="K4" s="20"/>
    </row>
    <row r="5" spans="2:11" ht="15">
      <c r="B5" s="39"/>
      <c r="C5" s="40"/>
      <c r="D5" s="94"/>
      <c r="E5" s="113">
        <f>VLOOKUP(D4,CLIENTES,4,FALSE)</f>
        <v>0</v>
      </c>
      <c r="F5" s="113"/>
      <c r="G5" s="113"/>
      <c r="H5" s="113"/>
      <c r="I5" s="113"/>
      <c r="J5" s="114"/>
      <c r="K5" s="20"/>
    </row>
    <row r="6" spans="2:10" ht="17.25" customHeight="1">
      <c r="B6" s="39" t="s">
        <v>27</v>
      </c>
      <c r="C6" s="40"/>
      <c r="D6" s="95" t="str">
        <f>VLOOKUP(D4,CLIENTES,2,FALSE)</f>
        <v>GUSTAVO</v>
      </c>
      <c r="E6" s="40" t="s">
        <v>7</v>
      </c>
      <c r="F6" s="113">
        <f>VLOOKUP(D4,CLIENTES,5,FALSE)</f>
        <v>0</v>
      </c>
      <c r="G6" s="113"/>
      <c r="H6" s="113"/>
      <c r="I6" s="96">
        <f>VLOOKUP(D4,CLIENTES,11,FALSE)</f>
        <v>0</v>
      </c>
      <c r="J6" s="97"/>
    </row>
    <row r="7" spans="2:10" ht="15">
      <c r="B7" s="39" t="s">
        <v>25</v>
      </c>
      <c r="C7" s="40"/>
      <c r="D7" s="95">
        <f>VLOOKUP(D4,CLIENTES,3,FALSE)</f>
        <v>0</v>
      </c>
      <c r="E7" s="40" t="s">
        <v>8</v>
      </c>
      <c r="F7" s="113">
        <f>VLOOKUP(D4,CLIENTES,6,FALSE)</f>
        <v>0</v>
      </c>
      <c r="G7" s="113"/>
      <c r="H7" s="113"/>
      <c r="I7" s="40" t="s">
        <v>26</v>
      </c>
      <c r="J7" s="98">
        <f>VLOOKUP(D4,CLIENTES,8,FALSE)</f>
        <v>0</v>
      </c>
    </row>
    <row r="8" spans="2:12" ht="15.75" thickBot="1">
      <c r="B8" s="111" t="s">
        <v>28</v>
      </c>
      <c r="C8" s="112"/>
      <c r="D8" s="95">
        <f>VLOOKUP(D4,CLIENTES,7,FALSE)</f>
        <v>0</v>
      </c>
      <c r="E8" s="40" t="s">
        <v>11</v>
      </c>
      <c r="F8" s="113">
        <f>VLOOKUP(D4,CLIENTES,12,FALSE)</f>
        <v>0</v>
      </c>
      <c r="G8" s="113"/>
      <c r="H8" s="113"/>
      <c r="I8" s="40" t="s">
        <v>14</v>
      </c>
      <c r="J8" s="41">
        <f ca="1">TODAY()</f>
        <v>41661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05" t="s">
        <v>24</v>
      </c>
      <c r="D10" s="106"/>
      <c r="E10" s="107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51">
        <v>1</v>
      </c>
      <c r="C11" s="108" t="s">
        <v>580</v>
      </c>
      <c r="D11" s="109"/>
      <c r="E11" s="110"/>
      <c r="F11" s="103">
        <v>600</v>
      </c>
      <c r="G11" s="104" t="s">
        <v>579</v>
      </c>
      <c r="H11" s="85">
        <f>VLOOKUP(B11,COTIZADO,8,FALSE)</f>
        <v>4570</v>
      </c>
      <c r="I11" s="86">
        <v>10</v>
      </c>
      <c r="J11" s="87">
        <f aca="true" t="shared" si="0" ref="J11:J28">F11*H11*(1-I11/100)</f>
        <v>2467800</v>
      </c>
      <c r="K11" s="28">
        <v>1</v>
      </c>
      <c r="L11" s="29"/>
      <c r="M11" s="29"/>
      <c r="N11" s="29">
        <v>4570</v>
      </c>
      <c r="O11" s="29"/>
      <c r="P11" s="30">
        <v>1</v>
      </c>
      <c r="Q11" s="31">
        <f>+N11</f>
        <v>4570</v>
      </c>
      <c r="R11" s="35">
        <f>Q11*P11</f>
        <v>4570</v>
      </c>
    </row>
    <row r="12" spans="2:18" ht="15">
      <c r="B12" s="52">
        <v>2</v>
      </c>
      <c r="C12" s="53"/>
      <c r="D12" s="54"/>
      <c r="E12" s="55"/>
      <c r="F12" s="56"/>
      <c r="G12" s="57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1.5</v>
      </c>
      <c r="Q12" s="31"/>
      <c r="R12" s="35">
        <f aca="true" t="shared" si="2" ref="R12:R28">Q12*P12</f>
        <v>0</v>
      </c>
    </row>
    <row r="13" spans="2:18" ht="15">
      <c r="B13" s="52">
        <v>3</v>
      </c>
      <c r="C13" s="53"/>
      <c r="D13" s="54"/>
      <c r="E13" s="55"/>
      <c r="F13" s="56"/>
      <c r="G13" s="57"/>
      <c r="H13" s="88">
        <f t="shared" si="1"/>
        <v>0</v>
      </c>
      <c r="I13" s="89">
        <v>0</v>
      </c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2"/>
        <v>0</v>
      </c>
    </row>
    <row r="14" spans="2:18" ht="15">
      <c r="B14" s="52">
        <v>4</v>
      </c>
      <c r="C14" s="53"/>
      <c r="D14" s="54"/>
      <c r="E14" s="55"/>
      <c r="F14" s="56"/>
      <c r="G14" s="57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>
        <f>4570*(1-0.1)</f>
        <v>4113</v>
      </c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52">
        <v>5</v>
      </c>
      <c r="C15" s="53"/>
      <c r="D15" s="54"/>
      <c r="E15" s="55"/>
      <c r="F15" s="56"/>
      <c r="G15" s="57"/>
      <c r="H15" s="88">
        <f t="shared" si="1"/>
        <v>0</v>
      </c>
      <c r="I15" s="89">
        <v>0</v>
      </c>
      <c r="J15" s="90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52">
        <v>6</v>
      </c>
      <c r="C16" s="53"/>
      <c r="D16" s="54"/>
      <c r="E16" s="55"/>
      <c r="F16" s="56"/>
      <c r="G16" s="57"/>
      <c r="H16" s="88">
        <f t="shared" si="1"/>
        <v>0</v>
      </c>
      <c r="I16" s="89">
        <v>0</v>
      </c>
      <c r="J16" s="90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52">
        <v>7</v>
      </c>
      <c r="C17" s="53"/>
      <c r="D17" s="54"/>
      <c r="E17" s="55"/>
      <c r="F17" s="56"/>
      <c r="G17" s="57"/>
      <c r="H17" s="88">
        <f t="shared" si="1"/>
        <v>0</v>
      </c>
      <c r="I17" s="89">
        <v>0</v>
      </c>
      <c r="J17" s="90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52">
        <v>8</v>
      </c>
      <c r="C18" s="53"/>
      <c r="D18" s="54"/>
      <c r="E18" s="55"/>
      <c r="F18" s="56"/>
      <c r="G18" s="57"/>
      <c r="H18" s="88">
        <f t="shared" si="1"/>
        <v>0</v>
      </c>
      <c r="I18" s="89">
        <v>0</v>
      </c>
      <c r="J18" s="90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52">
        <v>9</v>
      </c>
      <c r="C19" s="53"/>
      <c r="D19" s="54"/>
      <c r="E19" s="55"/>
      <c r="F19" s="56"/>
      <c r="G19" s="57"/>
      <c r="H19" s="88">
        <f t="shared" si="1"/>
        <v>0</v>
      </c>
      <c r="I19" s="89">
        <v>0</v>
      </c>
      <c r="J19" s="90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52">
        <v>10</v>
      </c>
      <c r="C20" s="53"/>
      <c r="D20" s="54"/>
      <c r="E20" s="55"/>
      <c r="F20" s="56"/>
      <c r="G20" s="57"/>
      <c r="H20" s="88">
        <f t="shared" si="1"/>
        <v>0</v>
      </c>
      <c r="I20" s="89">
        <v>0</v>
      </c>
      <c r="J20" s="90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52">
        <v>11</v>
      </c>
      <c r="C21" s="53"/>
      <c r="D21" s="54"/>
      <c r="E21" s="55"/>
      <c r="F21" s="56"/>
      <c r="G21" s="57"/>
      <c r="H21" s="88">
        <f t="shared" si="1"/>
        <v>0</v>
      </c>
      <c r="I21" s="89">
        <v>0</v>
      </c>
      <c r="J21" s="90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52">
        <v>12</v>
      </c>
      <c r="C22" s="53"/>
      <c r="D22" s="54"/>
      <c r="E22" s="55"/>
      <c r="F22" s="56"/>
      <c r="G22" s="57"/>
      <c r="H22" s="88">
        <f t="shared" si="1"/>
        <v>0</v>
      </c>
      <c r="I22" s="89">
        <v>0</v>
      </c>
      <c r="J22" s="90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52">
        <v>13</v>
      </c>
      <c r="C23" s="53"/>
      <c r="D23" s="54"/>
      <c r="E23" s="55"/>
      <c r="F23" s="56"/>
      <c r="G23" s="57"/>
      <c r="H23" s="88">
        <f t="shared" si="1"/>
        <v>0</v>
      </c>
      <c r="I23" s="89">
        <v>0</v>
      </c>
      <c r="J23" s="90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52">
        <v>14</v>
      </c>
      <c r="C24" s="53"/>
      <c r="D24" s="54"/>
      <c r="E24" s="55"/>
      <c r="F24" s="56"/>
      <c r="G24" s="57"/>
      <c r="H24" s="88">
        <f t="shared" si="1"/>
        <v>0</v>
      </c>
      <c r="I24" s="89">
        <v>0</v>
      </c>
      <c r="J24" s="90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52">
        <v>15</v>
      </c>
      <c r="C25" s="53"/>
      <c r="D25" s="54"/>
      <c r="E25" s="55"/>
      <c r="F25" s="56"/>
      <c r="G25" s="57"/>
      <c r="H25" s="88">
        <f t="shared" si="1"/>
        <v>0</v>
      </c>
      <c r="I25" s="89">
        <v>0</v>
      </c>
      <c r="J25" s="90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52">
        <v>16</v>
      </c>
      <c r="C26" s="53"/>
      <c r="D26" s="54"/>
      <c r="E26" s="55"/>
      <c r="F26" s="56"/>
      <c r="G26" s="57"/>
      <c r="H26" s="88">
        <f t="shared" si="1"/>
        <v>0</v>
      </c>
      <c r="I26" s="89">
        <v>0</v>
      </c>
      <c r="J26" s="90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52">
        <v>17</v>
      </c>
      <c r="C27" s="53"/>
      <c r="D27" s="54"/>
      <c r="E27" s="55"/>
      <c r="F27" s="56"/>
      <c r="G27" s="57"/>
      <c r="H27" s="88">
        <f t="shared" si="1"/>
        <v>0</v>
      </c>
      <c r="I27" s="89">
        <v>0</v>
      </c>
      <c r="J27" s="90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52">
        <v>18</v>
      </c>
      <c r="C28" s="58"/>
      <c r="D28" s="59"/>
      <c r="E28" s="60"/>
      <c r="F28" s="56"/>
      <c r="G28" s="57"/>
      <c r="H28" s="91">
        <f t="shared" si="1"/>
        <v>0</v>
      </c>
      <c r="I28" s="92">
        <v>0</v>
      </c>
      <c r="J28" s="93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61" t="s">
        <v>17</v>
      </c>
      <c r="C29" s="62"/>
      <c r="D29" s="38"/>
      <c r="E29" s="38"/>
      <c r="F29" s="63"/>
      <c r="G29" s="64" t="s">
        <v>3</v>
      </c>
      <c r="H29" s="65"/>
      <c r="I29" s="66"/>
      <c r="J29" s="67">
        <f>SUM(J11:J28)</f>
        <v>2467800</v>
      </c>
    </row>
    <row r="30" spans="2:10" ht="15">
      <c r="B30" s="68"/>
      <c r="C30" s="69"/>
      <c r="D30" s="70"/>
      <c r="E30" s="40"/>
      <c r="F30" s="71"/>
      <c r="G30" s="72" t="s">
        <v>13</v>
      </c>
      <c r="H30" s="73"/>
      <c r="I30" s="74"/>
      <c r="J30" s="75">
        <f>J29*I30</f>
        <v>0</v>
      </c>
    </row>
    <row r="31" spans="2:10" ht="15">
      <c r="B31" s="39"/>
      <c r="C31" s="40"/>
      <c r="D31" s="40"/>
      <c r="E31" s="40"/>
      <c r="F31" s="76"/>
      <c r="G31" s="77" t="s">
        <v>4</v>
      </c>
      <c r="H31" s="69"/>
      <c r="I31" s="78"/>
      <c r="J31" s="75">
        <f>J29-J30</f>
        <v>2467800</v>
      </c>
    </row>
    <row r="32" spans="2:10" ht="15">
      <c r="B32" s="39"/>
      <c r="C32" s="40"/>
      <c r="D32" s="40"/>
      <c r="E32" s="40"/>
      <c r="F32" s="71"/>
      <c r="G32" s="72">
        <v>0.19</v>
      </c>
      <c r="H32" s="73"/>
      <c r="I32" s="74">
        <v>0.19</v>
      </c>
      <c r="J32" s="75">
        <f>J31*I32</f>
        <v>468882</v>
      </c>
    </row>
    <row r="33" spans="2:10" ht="15.75" thickBot="1">
      <c r="B33" s="42"/>
      <c r="C33" s="43"/>
      <c r="D33" s="43"/>
      <c r="E33" s="43"/>
      <c r="F33" s="79"/>
      <c r="G33" s="80" t="s">
        <v>2</v>
      </c>
      <c r="H33" s="81"/>
      <c r="I33" s="82"/>
      <c r="J33" s="83">
        <f>J31+J32</f>
        <v>2936682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558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559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560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561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562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560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559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1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578</v>
      </c>
      <c r="K66" t="s">
        <v>359</v>
      </c>
    </row>
    <row r="67" spans="1:13" ht="15">
      <c r="A67">
        <v>66</v>
      </c>
      <c r="B67" s="36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6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6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6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6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6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6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6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6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6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6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6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6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6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6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6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6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6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6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6" t="s">
        <v>444</v>
      </c>
      <c r="C86" t="s">
        <v>445</v>
      </c>
      <c r="G86" t="s">
        <v>33</v>
      </c>
    </row>
    <row r="87" spans="1:7" ht="15">
      <c r="A87">
        <v>86</v>
      </c>
      <c r="B87" s="36" t="s">
        <v>446</v>
      </c>
      <c r="C87" t="s">
        <v>447</v>
      </c>
      <c r="G87" t="s">
        <v>33</v>
      </c>
    </row>
    <row r="88" spans="1:13" ht="15">
      <c r="A88">
        <v>87</v>
      </c>
      <c r="B88" s="36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6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6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6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6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6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6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6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6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6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6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6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6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6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6" t="s">
        <v>517</v>
      </c>
      <c r="C102" t="s">
        <v>518</v>
      </c>
      <c r="E102" t="s">
        <v>522</v>
      </c>
      <c r="F102" t="s">
        <v>222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6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6" t="s">
        <v>528</v>
      </c>
      <c r="C104" t="s">
        <v>529</v>
      </c>
      <c r="G104" t="s">
        <v>33</v>
      </c>
    </row>
    <row r="105" spans="1:13" ht="15">
      <c r="A105">
        <v>104</v>
      </c>
      <c r="B105" s="36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11" ht="15">
      <c r="A106">
        <v>105</v>
      </c>
      <c r="B106" s="36" t="s">
        <v>577</v>
      </c>
      <c r="C106" t="s">
        <v>572</v>
      </c>
      <c r="D106" t="s">
        <v>573</v>
      </c>
      <c r="E106" t="s">
        <v>574</v>
      </c>
      <c r="F106" t="s">
        <v>167</v>
      </c>
      <c r="G106" t="s">
        <v>33</v>
      </c>
      <c r="I106" t="s">
        <v>575</v>
      </c>
      <c r="K106" t="s">
        <v>576</v>
      </c>
    </row>
    <row r="107" spans="1:3" ht="15">
      <c r="A107">
        <v>106</v>
      </c>
      <c r="B107" s="36" t="s">
        <v>581</v>
      </c>
      <c r="C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2014-01-22T16:56:45Z</cp:lastPrinted>
  <dcterms:created xsi:type="dcterms:W3CDTF">2013-07-12T05:01:37Z</dcterms:created>
  <dcterms:modified xsi:type="dcterms:W3CDTF">2014-01-22T16:58:10Z</dcterms:modified>
  <cp:category/>
  <cp:version/>
  <cp:contentType/>
  <cp:contentStatus/>
</cp:coreProperties>
</file>