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<sst xmlns="http://schemas.openxmlformats.org/spreadsheetml/2006/main" count="824" uniqueCount="596">
  <si>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</si>
  <si>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</si>
  <si>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</si>
  <si>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</si>
  <si>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</si>
  <si>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</si>
  <si>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</si>
  <si>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</si>
  <si>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</si>
  <si>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</si>
  <si>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</si>
  <si>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</si>
  <si>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</si>
  <si>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</si>
  <si>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</si>
  <si>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</si>
  <si>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</si>
  <si>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</si>
  <si>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</si>
  <si>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</si>
  <si>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</si>
  <si>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</si>
  <si>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</si>
  <si>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</si>
  <si>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</si>
  <si>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</si>
  <si>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</si>
  <si>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</si>
  <si>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</si>
  <si>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</si>
  <si>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</si>
  <si>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</si>
  <si>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</si>
  <si>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</si>
  <si>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</si>
  <si>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</si>
  <si>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</si>
  <si>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</si>
  <si>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</si>
  <si>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</si>
  <si>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</si>
  <si>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</si>
  <si>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</si>
  <si>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</si>
  <si>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</si>
  <si>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</si>
  <si>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</si>
  <si>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</si>
  <si>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</si>
  <si>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</si>
  <si>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</si>
  <si>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</si>
  <si>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</si>
  <si>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</si>
  <si>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</si>
  <si>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</si>
  <si>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</si>
  <si>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</si>
  <si>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</si>
  <si>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</si>
  <si>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</si>
  <si>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</si>
  <si>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</si>
  <si>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</si>
  <si>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</si>
  <si>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</si>
  <si>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</si>
  <si>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</si>
  <si>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</si>
  <si>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</si>
  <si>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</si>
  <si>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</si>
  <si>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</si>
  <si>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</si>
  <si>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</si>
  <si>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</si>
  <si>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</si>
  <si>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</si>
  <si>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</si>
  <si>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</si>
  <si>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</si>
  <si>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</si>
  <si>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</si>
  <si>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</si>
  <si>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</si>
  <si>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</si>
  <si>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</si>
  <si>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</si>
  <si>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</si>
  <si>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</si>
  <si>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</si>
  <si>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</si>
  <si>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</si>
  <si>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</si>
  <si>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</si>
  <si>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</si>
  <si>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</si>
  <si>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</si>
  <si>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</si>
  <si>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</si>
  <si>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</si>
  <si>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</si>
  <si>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</si>
  <si>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</si>
  <si>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</si>
  <si>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</si>
  <si>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</si>
  <si>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</si>
  <si>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</si>
  <si>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</si>
  <si>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</si>
  <si>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</si>
  <si>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</si>
  <si>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</si>
  <si>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</si>
  <si>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</si>
  <si>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</si>
  <si>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</si>
  <si>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</si>
  <si>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</si>
  <si>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</si>
  <si>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</si>
  <si>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</si>
  <si>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</si>
  <si>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</si>
  <si>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</si>
  <si>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</si>
  <si>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</si>
  <si>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</si>
  <si>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</si>
  <si>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</si>
  <si>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</si>
  <si>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</si>
  <si>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</si>
  <si>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</si>
  <si>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</si>
  <si>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</si>
  <si>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</si>
  <si>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</si>
  <si>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</si>
  <si>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</si>
  <si>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</si>
  <si>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</si>
  <si>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</si>
  <si>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</si>
  <si>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</si>
  <si>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</si>
  <si>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</si>
  <si>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</si>
  <si>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</si>
  <si>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</si>
  <si>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</si>
  <si>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</si>
  <si>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</si>
  <si>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</si>
  <si>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</si>
  <si>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</si>
  <si>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</si>
  <si>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</si>
  <si>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</si>
  <si>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</si>
  <si>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</si>
  <si>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</si>
  <si>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</si>
  <si>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</si>
  <si>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</si>
  <si>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</si>
  <si>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</si>
  <si>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</si>
  <si>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</si>
  <si>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</si>
  <si>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</si>
  <si>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</si>
  <si>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</si>
  <si>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</si>
  <si>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</si>
  <si>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</si>
  <si>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</si>
  <si>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</si>
  <si>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</si>
  <si>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</si>
  <si>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</si>
  <si>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</si>
  <si>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</si>
  <si>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</si>
  <si>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</si>
  <si>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</si>
  <si>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</si>
  <si>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</si>
  <si>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</si>
  <si>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</si>
  <si>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</si>
  <si>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</si>
  <si>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</si>
  <si>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</si>
  <si>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</si>
  <si>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</si>
  <si>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</si>
  <si>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</si>
  <si>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</si>
  <si>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</si>
  <si>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</si>
  <si>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</si>
  <si>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</si>
  <si>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</si>
  <si>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</si>
  <si>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</si>
  <si>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</si>
  <si>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</si>
  <si>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</si>
  <si>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</si>
  <si>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</si>
  <si>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</si>
  <si>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</si>
  <si>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</si>
  <si>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</si>
  <si>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</si>
  <si>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</si>
  <si>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</si>
  <si>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</si>
  <si>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</si>
  <si>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</si>
  <si>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</si>
  <si>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</si>
  <si>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</si>
  <si>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</si>
  <si>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</si>
  <si>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</si>
  <si>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</si>
  <si>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</si>
  <si>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</si>
  <si>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</si>
  <si>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</si>
  <si>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</si>
  <si>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</si>
  <si>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</si>
  <si>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</si>
  <si>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</si>
  <si>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</si>
  <si>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</si>
  <si>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</si>
  <si>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</si>
  <si>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</si>
  <si>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</si>
  <si>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</si>
  <si>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</si>
  <si>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</si>
  <si>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</si>
  <si>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</si>
  <si>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</si>
  <si>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</si>
  <si>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</si>
  <si>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</si>
  <si>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</si>
  <si>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</si>
  <si>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</si>
  <si>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</si>
  <si>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</si>
  <si>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</si>
  <si>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</si>
  <si>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</si>
  <si>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</si>
  <si>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</si>
  <si>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</si>
  <si>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</si>
  <si>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</si>
  <si>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</si>
  <si>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</si>
  <si>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</si>
  <si>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</si>
  <si>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</si>
  <si>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</si>
  <si>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</si>
  <si>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</si>
  <si>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</si>
  <si>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</si>
  <si>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</si>
  <si>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</si>
  <si>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</si>
  <si>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</si>
  <si>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</si>
  <si>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</si>
  <si>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</si>
  <si>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</si>
  <si>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</si>
  <si>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</si>
  <si>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</si>
  <si>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</si>
  <si>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</si>
  <si>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</si>
  <si>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</si>
  <si>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</si>
  <si>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</si>
  <si>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</si>
  <si>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</si>
  <si>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</si>
  <si>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</si>
  <si>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</si>
  <si>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</si>
  <si>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</si>
  <si>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</si>
  <si>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</si>
  <si>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</si>
  <si>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</si>
  <si>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</si>
  <si>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</si>
  <si>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</si>
  <si>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</si>
  <si>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</si>
  <si>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</si>
  <si>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</si>
  <si>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</si>
  <si>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</si>
  <si>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</si>
  <si>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</si>
  <si>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</si>
  <si>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</si>
  <si>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</si>
  <si>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</si>
  <si>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</si>
  <si>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</si>
  <si>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</si>
  <si>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</si>
  <si>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</si>
  <si>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</si>
  <si>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</si>
  <si>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</si>
  <si>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</si>
  <si>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</si>
  <si>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</si>
  <si>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</si>
  <si>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</si>
  <si>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</si>
  <si>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</si>
  <si>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</si>
  <si>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</si>
  <si>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</si>
  <si>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</si>
  <si>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</si>
  <si>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</si>
  <si>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</si>
  <si>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</si>
  <si>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</si>
  <si>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</si>
  <si>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</si>
  <si>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</si>
  <si>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</si>
  <si>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</si>
  <si>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</si>
  <si>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</si>
  <si>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</si>
  <si>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</si>
  <si>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</si>
  <si>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</si>
  <si>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</si>
  <si>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</si>
  <si>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</si>
  <si>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</si>
  <si>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</si>
  <si>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</si>
  <si>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</si>
  <si>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</si>
  <si>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</si>
  <si>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</si>
  <si>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</si>
  <si>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</si>
  <si>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</si>
  <si>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</si>
  <si>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</si>
  <si>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</si>
  <si>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</si>
  <si>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</si>
  <si>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</si>
  <si>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</si>
  <si>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</si>
  <si>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</si>
  <si>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</si>
  <si>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</si>
  <si>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</si>
  <si>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</si>
  <si>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</si>
  <si>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</si>
  <si>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</si>
  <si>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</si>
  <si>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</si>
  <si>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</si>
  <si>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</si>
  <si>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</si>
  <si>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</si>
  <si>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</si>
  <si>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</si>
  <si>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</si>
  <si>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</si>
  <si>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</si>
  <si>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</si>
  <si>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</si>
  <si>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</si>
  <si>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</si>
  <si>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</si>
  <si>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</si>
  <si>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</si>
  <si>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</si>
  <si>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</si>
  <si>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</si>
  <si>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</si>
  <si>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</si>
  <si>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</si>
  <si>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</si>
  <si>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</si>
  <si>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</si>
  <si>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</si>
  <si>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</si>
  <si>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</si>
  <si>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</si>
  <si>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</si>
  <si>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</si>
  <si>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</si>
  <si>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</si>
  <si>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</si>
  <si>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</si>
  <si>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</si>
  <si>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</si>
  <si>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</si>
  <si>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</si>
  <si>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</si>
  <si>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</si>
  <si>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</si>
  <si>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</si>
  <si>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</si>
  <si>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</si>
  <si>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</si>
  <si>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</si>
  <si>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</si>
  <si>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</si>
  <si>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</si>
  <si>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</si>
  <si>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</si>
  <si>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</si>
  <si>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</si>
  <si>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</si>
  <si>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</si>
  <si>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</si>
  <si>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</si>
  <si>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</si>
  <si>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</si>
  <si>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</si>
  <si>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</si>
  <si>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</si>
  <si>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</si>
  <si>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</si>
  <si>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</si>
  <si>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</si>
  <si>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</si>
  <si>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</si>
  <si>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</si>
  <si>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</si>
  <si>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</si>
  <si>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</si>
  <si>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</si>
  <si>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</si>
  <si>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</si>
  <si>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</si>
  <si>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</si>
  <si>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</si>
  <si>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</si>
  <si>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</si>
  <si>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</si>
  <si>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</si>
  <si>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</si>
  <si>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</si>
  <si>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</si>
  <si>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</si>
  <si>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</si>
  <si>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</si>
  <si>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</si>
  <si>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</si>
  <si>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</si>
  <si>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</si>
  <si>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</si>
  <si>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</si>
  <si>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</si>
  <si>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</si>
  <si>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</si>
  <si>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</si>
  <si>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</si>
  <si>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</si>
  <si>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</si>
  <si>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</si>
  <si>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</si>
  <si>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</si>
  <si>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</si>
  <si>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</si>
  <si>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</si>
  <si>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</si>
  <si>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</si>
  <si>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</si>
  <si>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</si>
  <si>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</si>
  <si>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</si>
  <si>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</si>
  <si>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</si>
  <si>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</si>
  <si>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</si>
  <si>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</si>
  <si>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</si>
  <si>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</si>
  <si>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</si>
  <si>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</si>
  <si>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</si>
  <si>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</si>
  <si>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</si>
  <si>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</si>
  <si>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</si>
  <si>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</si>
  <si>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</si>
  <si>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</si>
  <si>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</si>
  <si>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</si>
  <si>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</si>
  <si>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</si>
  <si>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</si>
  <si>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</si>
  <si>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</si>
  <si>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</si>
  <si>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</si>
  <si>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</si>
  <si>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</si>
  <si>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</si>
  <si>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</si>
  <si>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</si>
  <si>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</si>
  <si>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</si>
  <si>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</si>
  <si>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</si>
  <si>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</si>
  <si>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</si>
  <si>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</si>
  <si>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</si>
  <si>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</si>
  <si>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</si>
  <si>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</si>
  <si>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</si>
  <si>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</si>
  <si>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</si>
  <si>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</si>
  <si>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</si>
  <si>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</si>
  <si>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</si>
  <si>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</si>
  <si>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</si>
  <si>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</si>
  <si>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</si>
  <si>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</si>
  <si>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</si>
  <si>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</si>
  <si>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</si>
  <si>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</si>
  <si>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</si>
  <si>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</si>
  <si>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</si>
  <si>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</si>
  <si>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</si>
  <si>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</si>
  <si>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</si>
  <si>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</si>
  <si>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</si>
  <si>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</si>
  <si>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</si>
  <si>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</si>
  <si>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</si>
  <si>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</si>
  <si>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</si>
  <si>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</si>
  <si>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</si>
  <si>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</si>
  <si>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</si>
  <si>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</si>
  <si>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</si>
  <si>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</si>
  <si>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</si>
  <si>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</si>
  <si>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danus</t>
  </si>
  <si>
    <t>89.407.400-0</t>
  </si>
  <si>
    <t>MARZULLO S.A.</t>
  </si>
  <si>
    <t>AV.PDTE.FREI MONTALVA 3899</t>
  </si>
  <si>
    <t>HANS SCHONFFELDT</t>
  </si>
  <si>
    <t>(2)7369332</t>
  </si>
  <si>
    <t>FAMED</t>
  </si>
  <si>
    <t>ttolosa@famed.cl</t>
  </si>
  <si>
    <t>tolosa</t>
  </si>
  <si>
    <t>t</t>
  </si>
  <si>
    <t>Cola Manguera 1/4"</t>
  </si>
  <si>
    <t>76.006.662-1</t>
  </si>
  <si>
    <t>IMPORTPER</t>
  </si>
  <si>
    <t>Tuerca Oxigeno 9/16-18</t>
  </si>
  <si>
    <t>JOZKAL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</si>
</sst>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64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166" fontId="52" fillId="33" borderId="27" xfId="0" applyNumberFormat="1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8" fillId="0" borderId="0" xfId="0" applyNumberFormat="1" applyFont="1" applyFill="1" applyBorder="1" applyAlignment="1" applyProtection="1">
      <alignment/>
      <protection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59" fillId="33" borderId="14" xfId="0" applyNumberFormat="1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5" fillId="33" borderId="0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tolosa@famed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C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1336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592</v>
      </c>
      <c r="E4" s="38" t="s">
        <v>12</v>
      </c>
      <c r="F4" s="39"/>
      <c r="G4" s="39"/>
      <c r="H4" s="40"/>
      <c r="I4" s="38" t="s">
        <v>9</v>
      </c>
      <c r="J4" s="103">
        <f>VLOOKUP(D4,CLIENTES,10,FALSE)</f>
        <v>0</v>
      </c>
      <c r="K4" s="20"/>
    </row>
    <row r="5" spans="2:11" ht="15">
      <c r="B5" s="41"/>
      <c r="C5" s="42"/>
      <c r="D5" s="43"/>
      <c r="E5" s="124">
        <f>VLOOKUP(D4,CLIENTES,4,FALSE)</f>
        <v>0</v>
      </c>
      <c r="F5" s="124"/>
      <c r="G5" s="124"/>
      <c r="H5" s="124"/>
      <c r="I5" s="124"/>
      <c r="J5" s="125"/>
      <c r="K5" s="20"/>
    </row>
    <row r="6" spans="2:10" ht="17.25" customHeight="1">
      <c r="B6" s="41" t="s">
        <v>27</v>
      </c>
      <c r="C6" s="42"/>
      <c r="D6" s="101" t="str">
        <f>VLOOKUP(D4,CLIENTES,2,FALSE)</f>
        <v>FAMED</v>
      </c>
      <c r="E6" s="42" t="s">
        <v>7</v>
      </c>
      <c r="F6" s="126">
        <f>VLOOKUP(D4,CLIENTES,5,FALSE)</f>
        <v>0</v>
      </c>
      <c r="G6" s="126"/>
      <c r="H6" s="126"/>
      <c r="I6" s="94" t="str">
        <f>VLOOKUP(D4,CLIENTES,11,FALSE)</f>
        <v>ttolosa@famed.cl</v>
      </c>
      <c r="J6" s="44"/>
    </row>
    <row r="7" spans="2:10" ht="15">
      <c r="B7" s="41" t="s">
        <v>25</v>
      </c>
      <c r="C7" s="42"/>
      <c r="D7" s="100">
        <f>VLOOKUP(D4,CLIENTES,3,FALSE)</f>
        <v>0</v>
      </c>
      <c r="E7" s="42" t="s">
        <v>8</v>
      </c>
      <c r="F7" s="127">
        <f>VLOOKUP(D4,CLIENTES,6,FALSE)</f>
        <v>0</v>
      </c>
      <c r="G7" s="127"/>
      <c r="H7" s="127"/>
      <c r="I7" s="42" t="s">
        <v>26</v>
      </c>
      <c r="J7" s="102" t="str">
        <f>VLOOKUP(D4,CLIENTES,8,FALSE)</f>
        <v>tolosa</v>
      </c>
    </row>
    <row r="8" spans="2:12" ht="15.75" thickBot="1">
      <c r="B8" s="122" t="s">
        <v>28</v>
      </c>
      <c r="C8" s="123"/>
      <c r="D8" s="100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41654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6" t="s">
        <v>24</v>
      </c>
      <c r="D10" s="117"/>
      <c r="E10" s="118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581</v>
      </c>
      <c r="M10" s="25" t="s">
        <v>595</v>
      </c>
      <c r="N10" s="25" t="s">
        <v>593</v>
      </c>
      <c r="O10" s="25" t="s">
        <v>574</v>
      </c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9" t="s">
        <v>594</v>
      </c>
      <c r="D11" s="120"/>
      <c r="E11" s="121"/>
      <c r="F11" s="105">
        <v>500</v>
      </c>
      <c r="G11" s="108" t="s">
        <v>23</v>
      </c>
      <c r="H11" s="85">
        <f>VLOOKUP(B11,COTIZADO,8,FALSE)</f>
        <v>801.25</v>
      </c>
      <c r="I11" s="86">
        <v>0</v>
      </c>
      <c r="J11" s="87">
        <f aca="true" t="shared" si="0" ref="J11:J28">F11*H11*(1-I11/100)</f>
        <v>400625</v>
      </c>
      <c r="K11" s="28">
        <v>1</v>
      </c>
      <c r="L11" s="29">
        <v>641</v>
      </c>
      <c r="M11" s="29"/>
      <c r="N11" s="29"/>
      <c r="O11" s="29"/>
      <c r="P11" s="30">
        <v>1.25</v>
      </c>
      <c r="Q11" s="31">
        <f>+L11</f>
        <v>641</v>
      </c>
      <c r="R11" s="35">
        <f>Q11*P11</f>
        <v>801.25</v>
      </c>
    </row>
    <row r="12" spans="2:18" ht="15">
      <c r="B12" s="96">
        <v>2</v>
      </c>
      <c r="C12" s="113" t="s">
        <v>591</v>
      </c>
      <c r="D12" s="114"/>
      <c r="E12" s="115"/>
      <c r="F12" s="104">
        <v>500</v>
      </c>
      <c r="G12" s="109" t="s">
        <v>23</v>
      </c>
      <c r="H12" s="88">
        <f aca="true" t="shared" si="1" ref="H12:H28">VLOOKUP(B12,COTIZADO,8,FALSE)</f>
        <v>801.25</v>
      </c>
      <c r="I12" s="89">
        <v>0</v>
      </c>
      <c r="J12" s="90">
        <f t="shared" si="0"/>
        <v>400625</v>
      </c>
      <c r="K12" s="28">
        <v>2</v>
      </c>
      <c r="L12" s="29">
        <v>641</v>
      </c>
      <c r="M12" s="29"/>
      <c r="N12" s="29">
        <v>639</v>
      </c>
      <c r="O12" s="29"/>
      <c r="P12" s="30">
        <v>1.25</v>
      </c>
      <c r="Q12" s="31">
        <f>+L12</f>
        <v>641</v>
      </c>
      <c r="R12" s="35">
        <f aca="true" t="shared" si="2" ref="R12:R28">Q12*P12</f>
        <v>801.25</v>
      </c>
    </row>
    <row r="13" spans="2:18" ht="15">
      <c r="B13" s="107">
        <v>3</v>
      </c>
      <c r="C13" s="113"/>
      <c r="D13" s="114"/>
      <c r="E13" s="115"/>
      <c r="F13" s="104"/>
      <c r="G13" s="58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2"/>
        <v>0</v>
      </c>
    </row>
    <row r="14" spans="2:18" ht="15">
      <c r="B14" s="107">
        <v>4</v>
      </c>
      <c r="C14" s="113"/>
      <c r="D14" s="114"/>
      <c r="E14" s="115"/>
      <c r="F14" s="104"/>
      <c r="G14" s="58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2"/>
        <v>0</v>
      </c>
    </row>
    <row r="15" spans="2:18" ht="15">
      <c r="B15" s="107">
        <v>5</v>
      </c>
      <c r="C15" s="113"/>
      <c r="D15" s="114"/>
      <c r="E15" s="115"/>
      <c r="F15" s="104"/>
      <c r="G15" s="58"/>
      <c r="H15" s="88">
        <f t="shared" si="1"/>
        <v>0</v>
      </c>
      <c r="I15" s="89">
        <v>0</v>
      </c>
      <c r="J15" s="90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2"/>
        <v>0</v>
      </c>
    </row>
    <row r="16" spans="2:18" ht="15">
      <c r="B16" s="107">
        <v>6</v>
      </c>
      <c r="C16" s="110"/>
      <c r="D16" s="111"/>
      <c r="E16" s="112"/>
      <c r="F16" s="97"/>
      <c r="G16" s="58"/>
      <c r="H16" s="88">
        <f t="shared" si="1"/>
        <v>0</v>
      </c>
      <c r="I16" s="89">
        <v>0</v>
      </c>
      <c r="J16" s="90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2"/>
        <v>0</v>
      </c>
    </row>
    <row r="17" spans="2:18" ht="15">
      <c r="B17" s="107">
        <v>7</v>
      </c>
      <c r="C17" s="110"/>
      <c r="D17" s="111"/>
      <c r="E17" s="112"/>
      <c r="F17" s="97"/>
      <c r="G17" s="58"/>
      <c r="H17" s="88">
        <f t="shared" si="1"/>
        <v>0</v>
      </c>
      <c r="I17" s="89">
        <v>0</v>
      </c>
      <c r="J17" s="90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107">
        <v>8</v>
      </c>
      <c r="C18" s="110"/>
      <c r="D18" s="111"/>
      <c r="E18" s="112"/>
      <c r="F18" s="97"/>
      <c r="G18" s="58"/>
      <c r="H18" s="88">
        <f t="shared" si="1"/>
        <v>0</v>
      </c>
      <c r="I18" s="89">
        <v>0</v>
      </c>
      <c r="J18" s="90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107">
        <v>9</v>
      </c>
      <c r="C19" s="110"/>
      <c r="D19" s="111"/>
      <c r="E19" s="112"/>
      <c r="F19" s="97"/>
      <c r="G19" s="58"/>
      <c r="H19" s="88">
        <f t="shared" si="1"/>
        <v>0</v>
      </c>
      <c r="I19" s="89">
        <v>0</v>
      </c>
      <c r="J19" s="90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7">
        <v>10</v>
      </c>
      <c r="C20" s="110"/>
      <c r="D20" s="111"/>
      <c r="E20" s="112"/>
      <c r="F20" s="97"/>
      <c r="G20" s="58"/>
      <c r="H20" s="88">
        <f t="shared" si="1"/>
        <v>0</v>
      </c>
      <c r="I20" s="89">
        <v>0</v>
      </c>
      <c r="J20" s="90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7">
        <v>11</v>
      </c>
      <c r="C21" s="110"/>
      <c r="D21" s="111"/>
      <c r="E21" s="112"/>
      <c r="F21" s="97"/>
      <c r="G21" s="58"/>
      <c r="H21" s="88">
        <f t="shared" si="1"/>
        <v>0</v>
      </c>
      <c r="I21" s="89">
        <v>0</v>
      </c>
      <c r="J21" s="90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7">
        <v>12</v>
      </c>
      <c r="C22" s="110"/>
      <c r="D22" s="111"/>
      <c r="E22" s="112"/>
      <c r="F22" s="97"/>
      <c r="G22" s="58"/>
      <c r="H22" s="88">
        <f t="shared" si="1"/>
        <v>0</v>
      </c>
      <c r="I22" s="89">
        <v>0</v>
      </c>
      <c r="J22" s="9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7">
        <v>13</v>
      </c>
      <c r="C23" s="110"/>
      <c r="D23" s="111"/>
      <c r="E23" s="112"/>
      <c r="F23" s="97"/>
      <c r="G23" s="58"/>
      <c r="H23" s="88">
        <f t="shared" si="1"/>
        <v>0</v>
      </c>
      <c r="I23" s="89">
        <v>0</v>
      </c>
      <c r="J23" s="9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7">
        <v>14</v>
      </c>
      <c r="C24" s="110"/>
      <c r="D24" s="111"/>
      <c r="E24" s="112"/>
      <c r="F24" s="97"/>
      <c r="G24" s="58"/>
      <c r="H24" s="88">
        <f t="shared" si="1"/>
        <v>0</v>
      </c>
      <c r="I24" s="89">
        <v>0</v>
      </c>
      <c r="J24" s="9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7">
        <v>15</v>
      </c>
      <c r="C25" s="55"/>
      <c r="D25" s="56"/>
      <c r="E25" s="57"/>
      <c r="F25" s="97"/>
      <c r="G25" s="58"/>
      <c r="H25" s="88">
        <f t="shared" si="1"/>
        <v>0</v>
      </c>
      <c r="I25" s="89">
        <v>0</v>
      </c>
      <c r="J25" s="9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7">
        <v>16</v>
      </c>
      <c r="C26" s="55"/>
      <c r="D26" s="56"/>
      <c r="E26" s="57"/>
      <c r="F26" s="97"/>
      <c r="G26" s="58"/>
      <c r="H26" s="88">
        <f t="shared" si="1"/>
        <v>0</v>
      </c>
      <c r="I26" s="89">
        <v>0</v>
      </c>
      <c r="J26" s="9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7">
        <v>17</v>
      </c>
      <c r="C27" s="55"/>
      <c r="D27" s="56"/>
      <c r="E27" s="57"/>
      <c r="F27" s="97"/>
      <c r="G27" s="58"/>
      <c r="H27" s="88">
        <f t="shared" si="1"/>
        <v>0</v>
      </c>
      <c r="I27" s="89">
        <v>0</v>
      </c>
      <c r="J27" s="9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7">
        <v>18</v>
      </c>
      <c r="C28" s="59"/>
      <c r="D28" s="60"/>
      <c r="E28" s="61"/>
      <c r="F28" s="97"/>
      <c r="G28" s="58"/>
      <c r="H28" s="91">
        <f t="shared" si="1"/>
        <v>0</v>
      </c>
      <c r="I28" s="92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2" t="s">
        <v>17</v>
      </c>
      <c r="C29" s="98"/>
      <c r="D29" s="42"/>
      <c r="E29" s="42"/>
      <c r="F29" s="63"/>
      <c r="G29" s="64" t="s">
        <v>3</v>
      </c>
      <c r="H29" s="65"/>
      <c r="I29" s="66"/>
      <c r="J29" s="67">
        <f>SUM(J11:J28)</f>
        <v>801250</v>
      </c>
    </row>
    <row r="30" spans="2:10" ht="15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801250</v>
      </c>
    </row>
    <row r="32" spans="2:10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152237.5</v>
      </c>
    </row>
    <row r="33" spans="2:10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953487.5</v>
      </c>
    </row>
  </sheetData>
  <sheetProtection sheet="1" objects="1" scenarios="1"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590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580</v>
      </c>
      <c r="C106" t="s">
        <v>575</v>
      </c>
      <c r="D106" t="s">
        <v>576</v>
      </c>
      <c r="E106" t="s">
        <v>577</v>
      </c>
      <c r="F106" t="s">
        <v>167</v>
      </c>
      <c r="G106" t="s">
        <v>33</v>
      </c>
      <c r="I106" t="s">
        <v>578</v>
      </c>
      <c r="K106" t="s">
        <v>579</v>
      </c>
    </row>
    <row r="107" spans="1:11" ht="15">
      <c r="A107">
        <v>106</v>
      </c>
      <c r="B107" s="36" t="s">
        <v>582</v>
      </c>
      <c r="C107" t="s">
        <v>583</v>
      </c>
      <c r="E107" t="s">
        <v>584</v>
      </c>
      <c r="G107" t="s">
        <v>121</v>
      </c>
      <c r="I107" t="s">
        <v>585</v>
      </c>
      <c r="K107" t="s">
        <v>586</v>
      </c>
    </row>
    <row r="108" spans="1:12" ht="15">
      <c r="A108">
        <v>107</v>
      </c>
      <c r="B108" s="36" t="s">
        <v>592</v>
      </c>
      <c r="C108" t="s">
        <v>587</v>
      </c>
      <c r="I108" t="s">
        <v>589</v>
      </c>
      <c r="L108" s="106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ttolosa@famed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2014-01-15T20:24:47Z</cp:lastPrinted>
  <dcterms:created xsi:type="dcterms:W3CDTF">2013-07-12T05:01:37Z</dcterms:created>
  <dcterms:modified xsi:type="dcterms:W3CDTF">2014-01-15T20:44:52Z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