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<sst xmlns="http://schemas.openxmlformats.org/spreadsheetml/2006/main" count="826" uniqueCount="597">
  <si>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</si>
  <si>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</si>
  <si>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</si>
  <si>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</si>
  <si>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</si>
  <si>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</si>
  <si>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</si>
  <si>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</si>
  <si>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</si>
  <si>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</si>
  <si>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</si>
  <si>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</si>
  <si>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</si>
  <si>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</si>
  <si>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</si>
  <si>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</si>
  <si>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</si>
  <si>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</si>
  <si>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</si>
  <si>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</si>
  <si>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</si>
  <si>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</si>
  <si>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</si>
  <si>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</si>
  <si>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</si>
  <si>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</si>
  <si>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</si>
  <si>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</si>
  <si>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</si>
  <si>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</si>
  <si>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</si>
  <si>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</si>
  <si>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</si>
  <si>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</si>
  <si>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</si>
  <si>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</si>
  <si>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</si>
  <si>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</si>
  <si>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</si>
  <si>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</si>
  <si>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</si>
  <si>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</si>
  <si>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</si>
  <si>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</si>
  <si>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</si>
  <si>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</si>
  <si>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</si>
  <si>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</si>
  <si>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</si>
  <si>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</si>
  <si>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</si>
  <si>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</si>
  <si>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</si>
  <si>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</si>
  <si>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</si>
  <si>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</si>
  <si>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</si>
  <si>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</si>
  <si>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</si>
  <si>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</si>
  <si>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</si>
  <si>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</si>
  <si>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</si>
  <si>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</si>
  <si>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</si>
  <si>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</si>
  <si>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</si>
  <si>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</si>
  <si>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</si>
  <si>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</si>
  <si>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</si>
  <si>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</si>
  <si>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</si>
  <si>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</si>
  <si>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</si>
  <si>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</si>
  <si>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</si>
  <si>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</si>
  <si>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</si>
  <si>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</si>
  <si>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</si>
  <si>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</si>
  <si>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</si>
  <si>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</si>
  <si>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</si>
  <si>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</si>
  <si>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</si>
  <si>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</si>
  <si>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</si>
  <si>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</si>
  <si>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</si>
  <si>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</si>
  <si>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</si>
  <si>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</si>
  <si>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</si>
  <si>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</si>
  <si>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</si>
  <si>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</si>
  <si>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</si>
  <si>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</si>
  <si>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</si>
  <si>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</si>
  <si>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</si>
  <si>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</si>
  <si>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</si>
  <si>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</si>
  <si>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</si>
  <si>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</si>
  <si>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</si>
  <si>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</si>
  <si>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</si>
  <si>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</si>
  <si>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</si>
  <si>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</si>
  <si>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</si>
  <si>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</si>
  <si>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</si>
  <si>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</si>
  <si>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</si>
  <si>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</si>
  <si>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</si>
  <si>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</si>
  <si>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</si>
  <si>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</si>
  <si>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</si>
  <si>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</si>
  <si>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</si>
  <si>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</si>
  <si>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</si>
  <si>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</si>
  <si>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</si>
  <si>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</si>
  <si>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</si>
  <si>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</si>
  <si>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</si>
  <si>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</si>
  <si>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</si>
  <si>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</si>
  <si>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</si>
  <si>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</si>
  <si>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</si>
  <si>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</si>
  <si>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</si>
  <si>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</si>
  <si>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</si>
  <si>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</si>
  <si>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</si>
  <si>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</si>
  <si>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</si>
  <si>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</si>
  <si>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</si>
  <si>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</si>
  <si>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</si>
  <si>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</si>
  <si>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</si>
  <si>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</si>
  <si>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</si>
  <si>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</si>
  <si>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</si>
  <si>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</si>
  <si>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</si>
  <si>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</si>
  <si>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</si>
  <si>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</si>
  <si>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</si>
  <si>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</si>
  <si>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</si>
  <si>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</si>
  <si>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</si>
  <si>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</si>
  <si>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</si>
  <si>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</si>
  <si>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</si>
  <si>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</si>
  <si>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</si>
  <si>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</si>
  <si>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</si>
  <si>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</si>
  <si>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</si>
  <si>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</si>
  <si>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</si>
  <si>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</si>
  <si>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</si>
  <si>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</si>
  <si>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</si>
  <si>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</si>
  <si>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</si>
  <si>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</si>
  <si>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</si>
  <si>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</si>
  <si>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</si>
  <si>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</si>
  <si>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</si>
  <si>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</si>
  <si>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</si>
  <si>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</si>
  <si>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</si>
  <si>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</si>
  <si>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</si>
  <si>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</si>
  <si>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</si>
  <si>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</si>
  <si>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</si>
  <si>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</si>
  <si>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</si>
  <si>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</si>
  <si>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</si>
  <si>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</si>
  <si>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</si>
  <si>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</si>
  <si>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</si>
  <si>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</si>
  <si>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</si>
  <si>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</si>
  <si>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</si>
  <si>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</si>
  <si>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</si>
  <si>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</si>
  <si>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</si>
  <si>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</si>
  <si>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</si>
  <si>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</si>
  <si>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</si>
  <si>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</si>
  <si>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</si>
  <si>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</si>
  <si>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</si>
  <si>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</si>
  <si>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</si>
  <si>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</si>
  <si>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</si>
  <si>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</si>
  <si>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</si>
  <si>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</si>
  <si>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</si>
  <si>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</si>
  <si>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</si>
  <si>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</si>
  <si>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</si>
  <si>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</si>
  <si>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</si>
  <si>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</si>
  <si>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</si>
  <si>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</si>
  <si>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</si>
  <si>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</si>
  <si>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</si>
  <si>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</si>
  <si>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</si>
  <si>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</si>
  <si>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</si>
  <si>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</si>
  <si>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</si>
  <si>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</si>
  <si>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</si>
  <si>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</si>
  <si>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</si>
  <si>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</si>
  <si>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</si>
  <si>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</si>
  <si>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</si>
  <si>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</si>
  <si>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</si>
  <si>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</si>
  <si>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</si>
  <si>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</si>
  <si>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</si>
  <si>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</si>
  <si>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</si>
  <si>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</si>
  <si>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</si>
  <si>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</si>
  <si>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</si>
  <si>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</si>
  <si>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</si>
  <si>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</si>
  <si>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</si>
  <si>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</si>
  <si>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</si>
  <si>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</si>
  <si>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</si>
  <si>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</si>
  <si>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</si>
  <si>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</si>
  <si>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</si>
  <si>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</si>
  <si>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</si>
  <si>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</si>
  <si>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</si>
  <si>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</si>
  <si>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</si>
  <si>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</si>
  <si>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</si>
  <si>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</si>
  <si>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</si>
  <si>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</si>
  <si>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</si>
  <si>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</si>
  <si>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</si>
  <si>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</si>
  <si>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</si>
  <si>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</si>
  <si>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</si>
  <si>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</si>
  <si>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</si>
  <si>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</si>
  <si>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</si>
  <si>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</si>
  <si>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</si>
  <si>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</si>
  <si>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</si>
  <si>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</si>
  <si>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</si>
  <si>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</si>
  <si>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</si>
  <si>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</si>
  <si>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</si>
  <si>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</si>
  <si>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</si>
  <si>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</si>
  <si>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</si>
  <si>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</si>
  <si>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</si>
  <si>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</si>
  <si>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</si>
  <si>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</si>
  <si>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</si>
  <si>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</si>
  <si>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</si>
  <si>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</si>
  <si>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</si>
  <si>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</si>
  <si>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</si>
  <si>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</si>
  <si>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</si>
  <si>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</si>
  <si>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</si>
  <si>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</si>
  <si>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</si>
  <si>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</si>
  <si>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</si>
  <si>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</si>
  <si>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</si>
  <si>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</si>
  <si>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</si>
  <si>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</si>
  <si>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</si>
  <si>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</si>
  <si>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</si>
  <si>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</si>
  <si>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</si>
  <si>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</si>
  <si>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</si>
  <si>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</si>
  <si>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</si>
  <si>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</si>
  <si>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</si>
  <si>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</si>
  <si>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</si>
  <si>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</si>
  <si>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</si>
  <si>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</si>
  <si>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</si>
  <si>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</si>
  <si>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</si>
  <si>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</si>
  <si>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</si>
  <si>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</si>
  <si>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</si>
  <si>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</si>
  <si>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</si>
  <si>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</si>
  <si>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</si>
  <si>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</si>
  <si>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</si>
  <si>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</si>
  <si>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</si>
  <si>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</si>
  <si>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</si>
  <si>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</si>
  <si>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</si>
  <si>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</si>
  <si>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</si>
  <si>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</si>
  <si>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</si>
  <si>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</si>
  <si>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</si>
  <si>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</si>
  <si>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</si>
  <si>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</si>
  <si>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</si>
  <si>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</si>
  <si>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</si>
  <si>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</si>
  <si>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</si>
  <si>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</si>
  <si>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</si>
  <si>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</si>
  <si>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</si>
  <si>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</si>
  <si>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</si>
  <si>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</si>
  <si>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</si>
  <si>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</si>
  <si>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</si>
  <si>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</si>
  <si>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</si>
  <si>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</si>
  <si>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</si>
  <si>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</si>
  <si>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</si>
  <si>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</si>
  <si>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</si>
  <si>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</si>
  <si>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</si>
  <si>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</si>
  <si>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</si>
  <si>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</si>
  <si>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</si>
  <si>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</si>
  <si>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</si>
  <si>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</si>
  <si>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</si>
  <si>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</si>
  <si>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</si>
  <si>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</si>
  <si>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</si>
  <si>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</si>
  <si>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</si>
  <si>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</si>
  <si>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</si>
  <si>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</si>
  <si>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</si>
  <si>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</si>
  <si>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</si>
  <si>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</si>
  <si>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</si>
  <si>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</si>
  <si>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</si>
  <si>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</si>
  <si>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</si>
  <si>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</si>
  <si>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</si>
  <si>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</si>
  <si>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</si>
  <si>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</si>
  <si>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</si>
  <si>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</si>
  <si>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</si>
  <si>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</si>
  <si>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</si>
  <si>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</si>
  <si>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</si>
  <si>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</si>
  <si>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</si>
  <si>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</si>
  <si>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</si>
  <si>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</si>
  <si>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</si>
  <si>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</si>
  <si>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</si>
  <si>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</si>
  <si>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</si>
  <si>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</si>
  <si>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</si>
  <si>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</si>
  <si>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</si>
  <si>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</si>
  <si>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</si>
  <si>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</si>
  <si>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</si>
  <si>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</si>
  <si>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</si>
  <si>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</si>
  <si>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</si>
  <si>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</si>
  <si>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</si>
  <si>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</si>
  <si>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</si>
  <si>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</si>
  <si>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</si>
  <si>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</si>
  <si>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</si>
  <si>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</si>
  <si>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</si>
  <si>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</si>
  <si>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</si>
  <si>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</si>
  <si>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</si>
  <si>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</si>
  <si>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</si>
  <si>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</si>
  <si>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</si>
  <si>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</si>
  <si>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</si>
  <si>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</si>
  <si>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</si>
  <si>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</si>
  <si>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</si>
  <si>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</si>
  <si>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</si>
  <si>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</si>
  <si>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</si>
  <si>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</si>
  <si>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</si>
  <si>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</si>
  <si>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</si>
  <si>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</si>
  <si>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</si>
  <si>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</si>
  <si>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</si>
  <si>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</si>
  <si>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</si>
  <si>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</si>
  <si>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</si>
  <si>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</si>
  <si>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</si>
  <si>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</si>
  <si>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</si>
  <si>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</si>
  <si>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</si>
  <si>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</si>
  <si>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</si>
  <si>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</si>
  <si>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</si>
  <si>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</si>
  <si>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</si>
  <si>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</si>
  <si>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</si>
  <si>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</si>
  <si>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</si>
  <si>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</si>
  <si>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</si>
  <si>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</si>
  <si>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</si>
  <si>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</si>
  <si>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</si>
  <si>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</si>
  <si>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</si>
  <si>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</si>
  <si>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</si>
  <si>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</si>
  <si>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</si>
  <si>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</si>
  <si>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</si>
  <si>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</si>
  <si>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</si>
  <si>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</si>
  <si>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</si>
  <si>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</si>
  <si>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</si>
  <si>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</si>
  <si>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</si>
  <si>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</si>
  <si>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</si>
  <si>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</si>
  <si>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</si>
  <si>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</si>
  <si>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</si>
  <si>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</si>
  <si>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</si>
  <si>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</si>
  <si>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</si>
  <si>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</si>
  <si>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</si>
  <si>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</si>
  <si>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</si>
  <si>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</si>
  <si>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</si>
  <si>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</si>
  <si>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</si>
  <si>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</si>
  <si>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</si>
  <si>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</si>
  <si>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</si>
  <si>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</si>
  <si>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</si>
  <si>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</si>
  <si>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</si>
  <si>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</si>
  <si>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</si>
  <si>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</si>
  <si>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</si>
  <si>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</si>
  <si>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</si>
  <si>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LUCAS DIESEL</t>
  </si>
  <si>
    <t>11111111-1</t>
  </si>
  <si>
    <t>Rodrigo Rojas</t>
  </si>
  <si>
    <t>rrojas@lucasdiesel.cl</t>
  </si>
  <si>
    <t>ACOPLE RAPIDO CON RETENCION  6MMX 1/8</t>
  </si>
  <si>
    <t>DANUS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</si>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</sst>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C12" sqref="C12:E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1331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591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 +56-6-8483336</v>
      </c>
      <c r="K4" s="20"/>
    </row>
    <row r="5" spans="2:11" ht="15">
      <c r="B5" s="41"/>
      <c r="C5" s="42"/>
      <c r="D5" s="43"/>
      <c r="E5" s="122" t="str">
        <f>VLOOKUP(D4,CLIENTES,4,FALSE)</f>
        <v>AV. GRAN BRETAÑA 2675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ACMANET</v>
      </c>
      <c r="E6" s="42" t="s">
        <v>7</v>
      </c>
      <c r="F6" s="125" t="str">
        <f>VLOOKUP(D4,CLIENTES,5,FALSE)</f>
        <v>TALCAHUANO</v>
      </c>
      <c r="G6" s="125"/>
      <c r="H6" s="125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5">
        <f>VLOOKUP(D4,CLIENTES,6,FALSE)</f>
        <v>0</v>
      </c>
      <c r="G7" s="125"/>
      <c r="H7" s="125"/>
      <c r="I7" s="42" t="s">
        <v>26</v>
      </c>
      <c r="J7" s="101" t="str">
        <f>VLOOKUP(D4,CLIENTES,8,FALSE)</f>
        <v>ERICK ONFRAY GONZALEZ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4">
        <f>VLOOKUP(D4,CLIENTES,12,FALSE)</f>
        <v>0</v>
      </c>
      <c r="G8" s="124"/>
      <c r="H8" s="124"/>
      <c r="I8" s="42" t="s">
        <v>14</v>
      </c>
      <c r="J8" s="45">
        <f ca="1">TODAY()</f>
        <v>41653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589</v>
      </c>
      <c r="D11" s="127"/>
      <c r="E11" s="128"/>
      <c r="F11" s="104">
        <v>10</v>
      </c>
      <c r="G11" s="111" t="s">
        <v>23</v>
      </c>
      <c r="H11" s="85">
        <f>VLOOKUP(B11,COTIZADO,8,FALSE)</f>
        <v>14288</v>
      </c>
      <c r="I11" s="86">
        <v>6</v>
      </c>
      <c r="J11" s="87">
        <f aca="true" t="shared" si="0" ref="J11:J28">F11*H11*(1-I11/100)</f>
        <v>134307.19999999998</v>
      </c>
      <c r="K11" s="28">
        <v>1</v>
      </c>
      <c r="L11" s="29">
        <v>13395</v>
      </c>
      <c r="M11" s="29">
        <v>8930</v>
      </c>
      <c r="N11" s="29">
        <v>8930</v>
      </c>
      <c r="O11" s="29"/>
      <c r="P11" s="30">
        <v>1.6</v>
      </c>
      <c r="Q11" s="31">
        <f>+M11</f>
        <v>8930</v>
      </c>
      <c r="R11" s="35">
        <f>Q11*P11</f>
        <v>14288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 aca="true" t="shared" si="2" ref="Q12:Q18">+L12</f>
        <v>0</v>
      </c>
      <c r="R12" s="35">
        <f aca="true" t="shared" si="3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t="shared" si="2"/>
        <v>0</v>
      </c>
      <c r="R13" s="35">
        <f t="shared" si="3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2"/>
        <v>0</v>
      </c>
      <c r="R14" s="35">
        <f t="shared" si="3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 t="shared" si="2"/>
        <v>0</v>
      </c>
      <c r="R15" s="35">
        <f t="shared" si="3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 t="shared" si="2"/>
        <v>0</v>
      </c>
      <c r="R16" s="35">
        <f t="shared" si="3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5">
        <f t="shared" si="3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5">
        <f t="shared" si="3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134307.19999999998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134307.19999999998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25518.368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159825.56799999997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K110" sqref="K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583</v>
      </c>
      <c r="K107" t="s">
        <v>584</v>
      </c>
    </row>
    <row r="108" spans="1:12" ht="15">
      <c r="A108">
        <v>107</v>
      </c>
      <c r="B108" s="36" t="s">
        <v>586</v>
      </c>
      <c r="C108" t="s">
        <v>585</v>
      </c>
      <c r="G108" t="s">
        <v>121</v>
      </c>
      <c r="I108" t="s">
        <v>587</v>
      </c>
      <c r="L108" s="105" t="s">
        <v>588</v>
      </c>
    </row>
    <row r="109" spans="1:11" ht="15">
      <c r="A109">
        <v>108</v>
      </c>
      <c r="B109" s="36" t="s">
        <v>591</v>
      </c>
      <c r="C109" t="s">
        <v>592</v>
      </c>
      <c r="E109" t="s">
        <v>593</v>
      </c>
      <c r="F109" t="s">
        <v>594</v>
      </c>
      <c r="I109" t="s">
        <v>595</v>
      </c>
      <c r="K109" t="s">
        <v>596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2014-01-13T20:57:28Z</cp:lastPrinted>
  <dcterms:created xsi:type="dcterms:W3CDTF">2013-07-12T05:01:37Z</dcterms:created>
  <dcterms:modified xsi:type="dcterms:W3CDTF">2014-01-14T16:12:50Z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