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<sst xmlns="http://schemas.openxmlformats.org/spreadsheetml/2006/main" count="812" uniqueCount="585">
  <si>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</si>
  <si>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</si>
  <si>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</si>
  <si>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</si>
  <si>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</si>
  <si>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</si>
  <si>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</si>
  <si>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</si>
  <si>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</si>
  <si>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</si>
  <si>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</si>
  <si>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</si>
  <si>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</si>
  <si>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</si>
  <si>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</si>
  <si>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</si>
  <si>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</si>
  <si>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</si>
  <si>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</si>
  <si>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</si>
  <si>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</si>
  <si>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</si>
  <si>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</si>
  <si>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</si>
  <si>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</si>
  <si>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</si>
  <si>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</si>
  <si>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</si>
  <si>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</si>
  <si>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</si>
  <si>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</si>
  <si>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</si>
  <si>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</si>
  <si>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</si>
  <si>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</si>
  <si>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</si>
  <si>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</si>
  <si>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</si>
  <si>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</si>
  <si>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</si>
  <si>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</si>
  <si>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</si>
  <si>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</si>
  <si>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</si>
  <si>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</si>
  <si>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</si>
  <si>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</si>
  <si>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</si>
  <si>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</si>
  <si>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</si>
  <si>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</si>
  <si>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</si>
  <si>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</si>
  <si>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</si>
  <si>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</si>
  <si>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</si>
  <si>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</si>
  <si>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</si>
  <si>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</si>
  <si>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</si>
  <si>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</si>
  <si>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</si>
  <si>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</si>
  <si>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</si>
  <si>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</si>
  <si>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</si>
  <si>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</si>
  <si>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</si>
  <si>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</si>
  <si>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</si>
  <si>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</si>
  <si>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</si>
  <si>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</si>
  <si>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</si>
  <si>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</si>
  <si>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</si>
  <si>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</si>
  <si>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</si>
  <si>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</si>
  <si>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</si>
  <si>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</si>
  <si>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</si>
  <si>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</si>
  <si>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</si>
  <si>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</si>
  <si>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</si>
  <si>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</si>
  <si>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</si>
  <si>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</si>
  <si>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</si>
  <si>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</si>
  <si>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</si>
  <si>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</si>
  <si>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</si>
  <si>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</si>
  <si>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</si>
  <si>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</si>
  <si>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</si>
  <si>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</si>
  <si>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</si>
  <si>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</si>
  <si>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</si>
  <si>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</si>
  <si>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</si>
  <si>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</si>
  <si>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</si>
  <si>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</si>
  <si>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</si>
  <si>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</si>
  <si>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</si>
  <si>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</si>
  <si>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</si>
  <si>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</si>
  <si>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</si>
  <si>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</si>
  <si>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</si>
  <si>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</si>
  <si>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</si>
  <si>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</si>
  <si>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</si>
  <si>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</si>
  <si>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</si>
  <si>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</si>
  <si>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</si>
  <si>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</si>
  <si>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</si>
  <si>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</si>
  <si>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</si>
  <si>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</si>
  <si>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</si>
  <si>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</si>
  <si>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</si>
  <si>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</si>
  <si>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</si>
  <si>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</si>
  <si>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</si>
  <si>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</si>
  <si>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</si>
  <si>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</si>
  <si>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</si>
  <si>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</si>
  <si>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</si>
  <si>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</si>
  <si>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</si>
  <si>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</si>
  <si>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</si>
  <si>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</si>
  <si>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</si>
  <si>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</si>
  <si>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</si>
  <si>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</si>
  <si>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</si>
  <si>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</si>
  <si>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</si>
  <si>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</si>
  <si>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</si>
  <si>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</si>
  <si>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</si>
  <si>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</si>
  <si>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</si>
  <si>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</si>
  <si>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</si>
  <si>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</si>
  <si>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</si>
  <si>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</si>
  <si>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</si>
  <si>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</si>
  <si>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</si>
  <si>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</si>
  <si>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</si>
  <si>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</si>
  <si>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</si>
  <si>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</si>
  <si>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</si>
  <si>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</si>
  <si>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</si>
  <si>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</si>
  <si>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</si>
  <si>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</si>
  <si>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</si>
  <si>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</si>
  <si>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</si>
  <si>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</si>
  <si>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</si>
  <si>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</si>
  <si>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</si>
  <si>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</si>
  <si>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</si>
  <si>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</si>
  <si>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</si>
  <si>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</si>
  <si>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</si>
  <si>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</si>
  <si>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</si>
  <si>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</si>
  <si>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</si>
  <si>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</si>
  <si>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</si>
  <si>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</si>
  <si>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</si>
  <si>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</si>
  <si>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</si>
  <si>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</si>
  <si>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</si>
  <si>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</si>
  <si>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</si>
  <si>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</si>
  <si>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</si>
  <si>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</si>
  <si>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</si>
  <si>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</si>
  <si>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</si>
  <si>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</si>
  <si>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</si>
  <si>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</si>
  <si>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</si>
  <si>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</si>
  <si>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</si>
  <si>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</si>
  <si>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</si>
  <si>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</si>
  <si>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</si>
  <si>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</si>
  <si>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</si>
  <si>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</si>
  <si>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</si>
  <si>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</si>
  <si>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</si>
  <si>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</si>
  <si>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</si>
  <si>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</si>
  <si>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</si>
  <si>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</si>
  <si>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</si>
  <si>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</si>
  <si>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</si>
  <si>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</si>
  <si>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</si>
  <si>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</si>
  <si>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</si>
  <si>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</si>
  <si>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</si>
  <si>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</si>
  <si>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</si>
  <si>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</si>
  <si>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</si>
  <si>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</si>
  <si>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</si>
  <si>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</si>
  <si>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</si>
  <si>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</si>
  <si>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</si>
  <si>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</si>
  <si>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</si>
  <si>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</si>
  <si>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</si>
  <si>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</si>
  <si>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</si>
  <si>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</si>
  <si>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</si>
  <si>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</si>
  <si>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</si>
  <si>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</si>
  <si>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</si>
  <si>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</si>
  <si>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</si>
  <si>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</si>
  <si>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</si>
  <si>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</si>
  <si>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</si>
  <si>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</si>
  <si>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</si>
  <si>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</si>
  <si>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</si>
  <si>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</si>
  <si>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</si>
  <si>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</si>
  <si>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</si>
  <si>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</si>
  <si>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</si>
  <si>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</si>
  <si>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</si>
  <si>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</si>
  <si>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</si>
  <si>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</si>
  <si>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</si>
  <si>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</si>
  <si>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</si>
  <si>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</si>
  <si>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</si>
  <si>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</si>
  <si>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</si>
  <si>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</si>
  <si>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</si>
  <si>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</si>
  <si>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</si>
  <si>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</si>
  <si>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</si>
  <si>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</si>
  <si>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</si>
  <si>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</si>
  <si>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</si>
  <si>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</si>
  <si>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</si>
  <si>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</si>
  <si>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</si>
  <si>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</si>
  <si>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</si>
  <si>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</si>
  <si>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</si>
  <si>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</si>
  <si>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</si>
  <si>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</si>
  <si>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</si>
  <si>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</si>
  <si>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</si>
  <si>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</si>
  <si>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</si>
  <si>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</si>
  <si>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</si>
  <si>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</si>
  <si>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</si>
  <si>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</si>
  <si>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</si>
  <si>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</si>
  <si>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</si>
  <si>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</si>
  <si>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</si>
  <si>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</si>
  <si>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</si>
  <si>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</si>
  <si>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</si>
  <si>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</si>
  <si>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</si>
  <si>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</si>
  <si>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</si>
  <si>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</si>
  <si>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</si>
  <si>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</si>
  <si>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</si>
  <si>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</si>
  <si>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</si>
  <si>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</si>
  <si>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</si>
  <si>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</si>
  <si>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</si>
  <si>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</si>
  <si>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</si>
  <si>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</si>
  <si>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</si>
  <si>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</si>
  <si>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</si>
  <si>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</si>
  <si>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</si>
  <si>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</si>
  <si>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</si>
  <si>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</si>
  <si>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</si>
  <si>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</si>
  <si>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</si>
  <si>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</si>
  <si>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</si>
  <si>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</si>
  <si>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</si>
  <si>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</si>
  <si>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</si>
  <si>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</si>
  <si>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</si>
  <si>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</si>
  <si>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</si>
  <si>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</si>
  <si>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</si>
  <si>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</si>
  <si>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</si>
  <si>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</si>
  <si>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</si>
  <si>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</si>
  <si>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</si>
  <si>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</si>
  <si>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</si>
  <si>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</si>
  <si>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</si>
  <si>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</si>
  <si>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</si>
  <si>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</si>
  <si>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</si>
  <si>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</si>
  <si>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</si>
  <si>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</si>
  <si>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</si>
  <si>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</si>
  <si>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</si>
  <si>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</si>
  <si>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</si>
  <si>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</si>
  <si>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</si>
  <si>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</si>
  <si>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</si>
  <si>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</si>
  <si>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</si>
  <si>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</si>
  <si>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</si>
  <si>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</si>
  <si>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</si>
  <si>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</si>
  <si>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</si>
  <si>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</si>
  <si>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</si>
  <si>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</si>
  <si>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</si>
  <si>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</si>
  <si>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</si>
  <si>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</si>
  <si>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</si>
  <si>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</si>
  <si>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</si>
  <si>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</si>
  <si>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</si>
  <si>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</si>
  <si>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</si>
  <si>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</si>
  <si>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</si>
  <si>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</si>
  <si>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</si>
  <si>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</si>
  <si>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</si>
  <si>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</si>
  <si>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</si>
  <si>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</si>
  <si>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</si>
  <si>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</si>
  <si>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</si>
  <si>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</si>
  <si>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</si>
  <si>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</si>
  <si>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</si>
  <si>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</si>
  <si>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</si>
  <si>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</si>
  <si>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</si>
  <si>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</si>
  <si>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</si>
  <si>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</si>
  <si>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</si>
  <si>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</si>
  <si>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</si>
  <si>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</si>
  <si>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</si>
  <si>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</si>
  <si>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</si>
  <si>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</si>
  <si>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</si>
  <si>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</si>
  <si>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</si>
  <si>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</si>
  <si>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</si>
  <si>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</si>
  <si>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</si>
  <si>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</si>
  <si>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</si>
  <si>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</si>
  <si>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</si>
  <si>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</si>
  <si>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</si>
  <si>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</si>
  <si>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</si>
  <si>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</si>
  <si>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</si>
  <si>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</si>
  <si>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</si>
  <si>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</si>
  <si>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</si>
  <si>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</si>
  <si>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</si>
  <si>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</si>
  <si>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</si>
  <si>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</si>
  <si>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</si>
  <si>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</si>
  <si>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</si>
  <si>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</si>
  <si>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</si>
  <si>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</si>
  <si>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</si>
  <si>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</si>
  <si>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</si>
  <si>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</si>
  <si>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</si>
  <si>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</si>
  <si>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</si>
  <si>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</si>
  <si>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</si>
  <si>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</si>
  <si>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</si>
  <si>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</si>
  <si>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</si>
  <si>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</si>
  <si>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</si>
  <si>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</si>
  <si>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</si>
  <si>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</si>
  <si>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</si>
  <si>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</si>
  <si>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</si>
  <si>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</si>
  <si>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</si>
  <si>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</si>
  <si>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</si>
  <si>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</si>
  <si>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</si>
  <si>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</si>
  <si>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</si>
  <si>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</si>
  <si>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</si>
  <si>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</si>
  <si>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</si>
  <si>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</si>
  <si>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</si>
  <si>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</si>
  <si>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</si>
  <si>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</si>
  <si>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</si>
  <si>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</si>
  <si>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</si>
  <si>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</si>
  <si>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</si>
  <si>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</si>
  <si>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</si>
  <si>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</si>
  <si>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</si>
  <si>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</si>
  <si>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</si>
  <si>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</si>
  <si>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</si>
  <si>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</si>
  <si>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</si>
  <si>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</si>
  <si>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</si>
  <si>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</si>
  <si>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</si>
  <si>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</si>
  <si>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</si>
  <si>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</si>
  <si>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</si>
  <si>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</si>
  <si>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</si>
  <si>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</si>
  <si>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</si>
  <si>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</si>
  <si>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</si>
  <si>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</si>
  <si>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</si>
  <si>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</si>
  <si>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</si>
  <si>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</si>
  <si>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</si>
  <si>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</si>
  <si>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</si>
  <si>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</si>
  <si>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</si>
  <si>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</si>
  <si>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</si>
  <si>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</si>
  <si>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</si>
  <si>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</si>
  <si>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</si>
  <si>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</si>
  <si>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</si>
  <si>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</si>
  <si>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</si>
  <si>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</si>
  <si>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</si>
  <si>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</si>
  <si>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</si>
  <si>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ACZIB</t>
  </si>
  <si>
    <t>111111111-1</t>
  </si>
  <si>
    <t>Salvador Gonzalez</t>
  </si>
  <si>
    <t>89.407.400-0</t>
  </si>
  <si>
    <t>MARZULLO S.A.</t>
  </si>
  <si>
    <t>FABRICACION DE OTROS ARTICULOS DE PLASTICOS</t>
  </si>
  <si>
    <t>30 dias</t>
  </si>
  <si>
    <t>MANGUERA VAPOR DE 11/4</t>
  </si>
  <si>
    <t>ARMAFLEX</t>
  </si>
  <si>
    <t>LUKSIC</t>
  </si>
  <si>
    <t>mts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</si>
</sst>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I14" sqref="I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1327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577</v>
      </c>
      <c r="E4" s="81" t="s">
        <v>12</v>
      </c>
      <c r="F4" s="83"/>
      <c r="G4" s="83"/>
      <c r="H4" s="84"/>
      <c r="I4" s="81" t="s">
        <v>9</v>
      </c>
      <c r="J4" s="85">
        <f>VLOOKUP(D4,CLIENTES,10,FALSE)</f>
        <v>25307600</v>
      </c>
      <c r="K4" s="20"/>
    </row>
    <row r="5" spans="2:11" ht="15">
      <c r="B5" s="86"/>
      <c r="C5" s="87"/>
      <c r="D5" s="88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86" t="s">
        <v>27</v>
      </c>
      <c r="C6" s="87"/>
      <c r="D6" s="89" t="str">
        <f>VLOOKUP(D4,CLIENTES,2,FALSE)</f>
        <v>MARZULLO S.A.</v>
      </c>
      <c r="E6" s="87" t="s">
        <v>7</v>
      </c>
      <c r="F6" s="126" t="str">
        <f>VLOOKUP(D4,CLIENTES,5,FALSE)</f>
        <v>CONCHALI</v>
      </c>
      <c r="G6" s="126"/>
      <c r="H6" s="126"/>
      <c r="I6" s="90">
        <f>VLOOKUP(D4,CLIENTES,11,FALSE)</f>
        <v>0</v>
      </c>
      <c r="J6" s="91"/>
    </row>
    <row r="7" spans="2:10" ht="15">
      <c r="B7" s="86" t="s">
        <v>25</v>
      </c>
      <c r="C7" s="87"/>
      <c r="D7" s="89" t="str">
        <f>VLOOKUP(D4,CLIENTES,3,FALSE)</f>
        <v>FABRICACION DE OTROS ARTICULOS DE PLASTICOS</v>
      </c>
      <c r="E7" s="87" t="s">
        <v>8</v>
      </c>
      <c r="F7" s="126" t="str">
        <f>VLOOKUP(D4,CLIENTES,6,FALSE)</f>
        <v>STGO</v>
      </c>
      <c r="G7" s="126"/>
      <c r="H7" s="126"/>
      <c r="I7" s="87" t="s">
        <v>26</v>
      </c>
      <c r="J7" s="92">
        <f>VLOOKUP(D4,CLIENTES,8,FALSE)</f>
        <v>0</v>
      </c>
    </row>
    <row r="8" spans="2:12" ht="15.75" thickBot="1">
      <c r="B8" s="124" t="s">
        <v>28</v>
      </c>
      <c r="C8" s="125"/>
      <c r="D8" s="89" t="str">
        <f>VLOOKUP(D4,CLIENTES,7,FALSE)</f>
        <v>30 dias</v>
      </c>
      <c r="E8" s="87" t="s">
        <v>11</v>
      </c>
      <c r="F8" s="126">
        <f>VLOOKUP(D4,CLIENTES,12,FALSE)</f>
        <v>0</v>
      </c>
      <c r="G8" s="126"/>
      <c r="H8" s="126"/>
      <c r="I8" s="87" t="s">
        <v>14</v>
      </c>
      <c r="J8" s="93">
        <f ca="1">TODAY()</f>
        <v>41712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18" t="s">
        <v>24</v>
      </c>
      <c r="D10" s="119"/>
      <c r="E10" s="120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583</v>
      </c>
      <c r="M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1" t="s">
        <v>581</v>
      </c>
      <c r="D11" s="122"/>
      <c r="E11" s="123"/>
      <c r="F11" s="104">
        <v>5</v>
      </c>
      <c r="G11" s="105" t="s">
        <v>584</v>
      </c>
      <c r="H11" s="106">
        <f>VLOOKUP(B11,COTIZADO,8,FALSE)</f>
        <v>26130</v>
      </c>
      <c r="I11" s="107"/>
      <c r="J11" s="108">
        <f aca="true" t="shared" si="0" ref="J11:J28">F11*H11*(1-I11/100)</f>
        <v>130650</v>
      </c>
      <c r="K11" s="28">
        <v>1</v>
      </c>
      <c r="L11" s="29">
        <v>26710</v>
      </c>
      <c r="M11" s="29">
        <f>17420*(1-0.1)/0.9</f>
        <v>17420</v>
      </c>
      <c r="N11" s="29"/>
      <c r="O11" s="29"/>
      <c r="P11" s="30">
        <v>1.5</v>
      </c>
      <c r="Q11" s="31">
        <f>+M11</f>
        <v>17420</v>
      </c>
      <c r="R11" s="35">
        <f>Q11*P11</f>
        <v>26130</v>
      </c>
    </row>
    <row r="12" spans="2:18" ht="15">
      <c r="B12" s="117">
        <v>2</v>
      </c>
      <c r="C12" s="109"/>
      <c r="D12" s="110"/>
      <c r="E12" s="111"/>
      <c r="F12" s="112"/>
      <c r="G12" s="113"/>
      <c r="H12" s="114"/>
      <c r="I12" s="115"/>
      <c r="J12" s="116"/>
      <c r="K12" s="28">
        <v>2</v>
      </c>
      <c r="L12" s="29"/>
      <c r="M12" s="29"/>
      <c r="N12" s="29"/>
      <c r="O12" s="29"/>
      <c r="P12" s="30">
        <v>1.5</v>
      </c>
      <c r="Q12" s="31">
        <v>32045</v>
      </c>
      <c r="R12" s="35">
        <f aca="true" t="shared" si="1" ref="R12:R28">Q12*P12</f>
        <v>48067.5</v>
      </c>
    </row>
    <row r="13" spans="2:18" ht="15">
      <c r="B13" s="117">
        <v>3</v>
      </c>
      <c r="C13" s="42"/>
      <c r="D13" s="43"/>
      <c r="E13" s="44"/>
      <c r="F13" s="45"/>
      <c r="G13" s="46"/>
      <c r="H13" s="74">
        <f aca="true" t="shared" si="2" ref="H13:H28">VLOOKUP(B13,COTIZADO,8,FALSE)</f>
        <v>0</v>
      </c>
      <c r="I13" s="75">
        <v>0</v>
      </c>
      <c r="J13" s="76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17">
        <v>4</v>
      </c>
      <c r="C14" s="42"/>
      <c r="D14" s="43"/>
      <c r="E14" s="44"/>
      <c r="F14" s="45"/>
      <c r="G14" s="46"/>
      <c r="H14" s="74">
        <f t="shared" si="2"/>
        <v>0</v>
      </c>
      <c r="I14" s="75">
        <v>0</v>
      </c>
      <c r="J14" s="76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17">
        <v>5</v>
      </c>
      <c r="C15" s="42"/>
      <c r="D15" s="43"/>
      <c r="E15" s="44"/>
      <c r="F15" s="45"/>
      <c r="G15" s="46"/>
      <c r="H15" s="74">
        <f t="shared" si="2"/>
        <v>0</v>
      </c>
      <c r="I15" s="75">
        <v>0</v>
      </c>
      <c r="J15" s="76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7">
        <v>6</v>
      </c>
      <c r="C16" s="42"/>
      <c r="D16" s="43"/>
      <c r="E16" s="44"/>
      <c r="F16" s="45"/>
      <c r="G16" s="46"/>
      <c r="H16" s="74">
        <f t="shared" si="2"/>
        <v>0</v>
      </c>
      <c r="I16" s="75">
        <v>0</v>
      </c>
      <c r="J16" s="7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7">
        <v>7</v>
      </c>
      <c r="C17" s="42"/>
      <c r="D17" s="43"/>
      <c r="E17" s="44"/>
      <c r="F17" s="45"/>
      <c r="G17" s="46"/>
      <c r="H17" s="74">
        <f t="shared" si="2"/>
        <v>0</v>
      </c>
      <c r="I17" s="75">
        <v>0</v>
      </c>
      <c r="J17" s="7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7">
        <v>8</v>
      </c>
      <c r="C18" s="42"/>
      <c r="D18" s="43"/>
      <c r="E18" s="44"/>
      <c r="F18" s="45"/>
      <c r="G18" s="46"/>
      <c r="H18" s="74">
        <f t="shared" si="2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7">
        <v>9</v>
      </c>
      <c r="C19" s="42"/>
      <c r="D19" s="43"/>
      <c r="E19" s="44"/>
      <c r="F19" s="45"/>
      <c r="G19" s="46"/>
      <c r="H19" s="74">
        <f t="shared" si="2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7">
        <v>10</v>
      </c>
      <c r="C20" s="42"/>
      <c r="D20" s="43"/>
      <c r="E20" s="44"/>
      <c r="F20" s="45"/>
      <c r="G20" s="46"/>
      <c r="H20" s="74">
        <f t="shared" si="2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7">
        <v>11</v>
      </c>
      <c r="C21" s="42"/>
      <c r="D21" s="43"/>
      <c r="E21" s="44"/>
      <c r="F21" s="45"/>
      <c r="G21" s="46"/>
      <c r="H21" s="74">
        <f t="shared" si="2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7">
        <v>12</v>
      </c>
      <c r="C22" s="42"/>
      <c r="D22" s="43"/>
      <c r="E22" s="44"/>
      <c r="F22" s="45"/>
      <c r="G22" s="46"/>
      <c r="H22" s="74">
        <f t="shared" si="2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7">
        <v>13</v>
      </c>
      <c r="C23" s="42"/>
      <c r="D23" s="43"/>
      <c r="E23" s="44"/>
      <c r="F23" s="45"/>
      <c r="G23" s="46"/>
      <c r="H23" s="74">
        <f t="shared" si="2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7">
        <v>14</v>
      </c>
      <c r="C24" s="42"/>
      <c r="D24" s="43"/>
      <c r="E24" s="44"/>
      <c r="F24" s="45"/>
      <c r="G24" s="46"/>
      <c r="H24" s="74">
        <f t="shared" si="2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7">
        <v>15</v>
      </c>
      <c r="C25" s="42"/>
      <c r="D25" s="43"/>
      <c r="E25" s="44"/>
      <c r="F25" s="45"/>
      <c r="G25" s="46"/>
      <c r="H25" s="74">
        <f t="shared" si="2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7">
        <v>16</v>
      </c>
      <c r="C26" s="42"/>
      <c r="D26" s="43"/>
      <c r="E26" s="44"/>
      <c r="F26" s="45"/>
      <c r="G26" s="46"/>
      <c r="H26" s="74">
        <f t="shared" si="2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7">
        <v>17</v>
      </c>
      <c r="C27" s="42"/>
      <c r="D27" s="43"/>
      <c r="E27" s="44"/>
      <c r="F27" s="45"/>
      <c r="G27" s="46"/>
      <c r="H27" s="74">
        <f t="shared" si="2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7">
        <v>18</v>
      </c>
      <c r="C28" s="47"/>
      <c r="D28" s="48"/>
      <c r="E28" s="49"/>
      <c r="F28" s="45"/>
      <c r="G28" s="46"/>
      <c r="H28" s="77">
        <f t="shared" si="2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130650</v>
      </c>
    </row>
    <row r="30" spans="2:10" ht="15">
      <c r="B30" s="57"/>
      <c r="C30" s="58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130650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24823.5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155473.5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C110" sqref="C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9" ht="15">
      <c r="A106">
        <v>105</v>
      </c>
      <c r="B106" s="36" t="s">
        <v>575</v>
      </c>
      <c r="C106" t="s">
        <v>574</v>
      </c>
      <c r="F106" t="s">
        <v>29</v>
      </c>
      <c r="I106" t="s">
        <v>576</v>
      </c>
    </row>
    <row r="107" spans="1:11" ht="15">
      <c r="A107">
        <v>106</v>
      </c>
      <c r="B107" s="36" t="s">
        <v>577</v>
      </c>
      <c r="C107" t="s">
        <v>578</v>
      </c>
      <c r="D107" t="s">
        <v>579</v>
      </c>
      <c r="F107" t="s">
        <v>121</v>
      </c>
      <c r="G107" t="s">
        <v>33</v>
      </c>
      <c r="H107" t="s">
        <v>580</v>
      </c>
      <c r="K107">
        <v>25307600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2013-11-15T18:33:55Z</cp:lastPrinted>
  <dcterms:created xsi:type="dcterms:W3CDTF">2013-07-12T05:01:37Z</dcterms:created>
  <dcterms:modified xsi:type="dcterms:W3CDTF">2014-03-14T15:05:27Z</dcterms:modified>
  <cp:category/>
  <cp:version/>
  <cp:contentType/>
  <cp:contentStatus/>
</cp:coreProperties>
</file>