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bookViews>
    <workbookView xWindow="240" yWindow="255" windowWidth="15600" windowHeight="781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562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4" i="1" l="1"/>
  <c r="U14" i="1"/>
  <c r="U13" i="1"/>
  <c r="Q13" i="1" s="1"/>
  <c r="U12" i="1"/>
  <c r="Q12" i="1" s="1"/>
  <c r="U11" i="1"/>
  <c r="Q11" i="1" s="1"/>
  <c r="R6" i="1" l="1"/>
  <c r="R7" i="1"/>
  <c r="R5" i="1"/>
  <c r="R8" i="1" s="1"/>
  <c r="N29" i="1" l="1"/>
  <c r="Q15" i="1" l="1"/>
  <c r="Q16" i="1"/>
  <c r="Q17" i="1"/>
  <c r="Q18" i="1"/>
  <c r="D6" i="1" l="1"/>
  <c r="R22" i="1" l="1"/>
  <c r="H22" i="1" s="1"/>
  <c r="J22" i="1" s="1"/>
  <c r="R15" i="1" l="1"/>
  <c r="R16" i="1"/>
  <c r="H16" i="1" s="1"/>
  <c r="R17" i="1"/>
  <c r="R18" i="1"/>
  <c r="R19" i="1"/>
  <c r="H19" i="1" s="1"/>
  <c r="R20" i="1"/>
  <c r="H20" i="1" s="1"/>
  <c r="J20" i="1" l="1"/>
  <c r="H15" i="1"/>
  <c r="H18" i="1"/>
  <c r="J18" i="1" s="1"/>
  <c r="H17" i="1"/>
  <c r="J17" i="1" s="1"/>
  <c r="J16" i="1"/>
  <c r="R12" i="1"/>
  <c r="R13" i="1"/>
  <c r="H13" i="1" s="1"/>
  <c r="R14" i="1"/>
  <c r="H14" i="1" s="1"/>
  <c r="R21" i="1"/>
  <c r="H21" i="1" s="1"/>
  <c r="J21" i="1" s="1"/>
  <c r="R23" i="1"/>
  <c r="H23" i="1" s="1"/>
  <c r="J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14" i="1" l="1"/>
  <c r="J15" i="1"/>
  <c r="J13" i="1"/>
  <c r="J19" i="1"/>
  <c r="H12" i="1"/>
  <c r="J12" i="1" s="1"/>
  <c r="I6" i="1"/>
  <c r="D7" i="1" l="1"/>
  <c r="J4" i="1" l="1"/>
  <c r="F8" i="1"/>
  <c r="J7" i="1"/>
  <c r="F7" i="1"/>
  <c r="F6" i="1"/>
  <c r="E5" i="1"/>
  <c r="D8" i="1"/>
  <c r="J24" i="1" l="1"/>
  <c r="J25" i="1"/>
  <c r="J26" i="1"/>
  <c r="J27" i="1"/>
  <c r="J28" i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<sst xmlns="http://schemas.openxmlformats.org/spreadsheetml/2006/main" count="951" uniqueCount="657">
  <si>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</si>
  <si>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</si>
  <si>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</si>
  <si>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</si>
  <si>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</si>
  <si>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</si>
  <si>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</si>
  <si>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</si>
  <si>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</si>
  <si>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</si>
  <si>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</si>
  <si>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</si>
  <si>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</si>
  <si>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</si>
  <si>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</si>
  <si>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</si>
  <si>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</si>
  <si>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</si>
  <si>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</si>
  <si>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</si>
  <si>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</si>
  <si>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</si>
  <si>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</si>
  <si>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</si>
  <si>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</si>
  <si>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</si>
  <si>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</si>
  <si>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</si>
  <si>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</si>
  <si>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</si>
  <si>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</si>
  <si>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</si>
  <si>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</si>
  <si>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</si>
  <si>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</si>
  <si>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</si>
  <si>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</si>
  <si>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</si>
  <si>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</si>
  <si>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</si>
  <si>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</si>
  <si>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</si>
  <si>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</si>
  <si>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</si>
  <si>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</si>
  <si>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</si>
  <si>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</si>
  <si>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</si>
  <si>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</si>
  <si>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</si>
  <si>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</si>
  <si>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</si>
  <si>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</si>
  <si>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</si>
  <si>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</si>
  <si>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</si>
  <si>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</si>
  <si>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</si>
  <si>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</si>
  <si>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</si>
  <si>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</si>
  <si>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</si>
  <si>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</si>
  <si>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</si>
  <si>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</si>
  <si>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</si>
  <si>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</si>
  <si>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</si>
  <si>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</si>
  <si>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</si>
  <si>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</si>
  <si>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</si>
  <si>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</si>
  <si>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</si>
  <si>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</si>
  <si>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</si>
  <si>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</si>
  <si>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</si>
  <si>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</si>
  <si>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</si>
  <si>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</si>
  <si>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</si>
  <si>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</si>
  <si>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</si>
  <si>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</si>
  <si>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</si>
  <si>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</si>
  <si>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</si>
  <si>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</si>
  <si>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</si>
  <si>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</si>
  <si>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</si>
  <si>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</si>
  <si>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</si>
  <si>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</si>
  <si>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</si>
  <si>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</si>
  <si>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</si>
  <si>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</si>
  <si>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</si>
  <si>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</si>
  <si>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</si>
  <si>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</si>
  <si>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</si>
  <si>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</si>
  <si>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</si>
  <si>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</si>
  <si>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</si>
  <si>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</si>
  <si>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</si>
  <si>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</si>
  <si>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</si>
  <si>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</si>
  <si>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</si>
  <si>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</si>
  <si>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</si>
  <si>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</si>
  <si>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</si>
  <si>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</si>
  <si>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</si>
  <si>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</si>
  <si>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</si>
  <si>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</si>
  <si>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</si>
  <si>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</si>
  <si>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</si>
  <si>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</si>
  <si>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</si>
  <si>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</si>
  <si>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</si>
  <si>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</si>
  <si>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</si>
  <si>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</si>
  <si>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</si>
  <si>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</si>
  <si>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</si>
  <si>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</si>
  <si>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</si>
  <si>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</si>
  <si>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</si>
  <si>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</si>
  <si>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</si>
  <si>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</si>
  <si>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</si>
  <si>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</si>
  <si>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</si>
  <si>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</si>
  <si>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</si>
  <si>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</si>
  <si>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</si>
  <si>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</si>
  <si>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</si>
  <si>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</si>
  <si>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</si>
  <si>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</si>
  <si>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</si>
  <si>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</si>
  <si>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</si>
  <si>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</si>
  <si>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</si>
  <si>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</si>
  <si>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</si>
  <si>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</si>
  <si>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</si>
  <si>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</si>
  <si>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</si>
  <si>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</si>
  <si>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</si>
  <si>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</si>
  <si>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</si>
  <si>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</si>
  <si>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</si>
  <si>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</si>
  <si>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</si>
  <si>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</si>
  <si>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</si>
  <si>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</si>
  <si>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</si>
  <si>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</si>
  <si>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</si>
  <si>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</si>
  <si>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</si>
  <si>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</si>
  <si>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</si>
  <si>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</si>
  <si>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</si>
  <si>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</si>
  <si>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</si>
  <si>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</si>
  <si>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</si>
  <si>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</si>
  <si>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</si>
  <si>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</si>
  <si>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</si>
  <si>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</si>
  <si>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</si>
  <si>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</si>
  <si>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</si>
  <si>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</si>
  <si>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</si>
  <si>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</si>
  <si>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</si>
  <si>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</si>
  <si>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</si>
  <si>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</si>
  <si>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</si>
  <si>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</si>
  <si>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</si>
  <si>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</si>
  <si>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</si>
  <si>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</si>
  <si>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</si>
  <si>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</si>
  <si>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</si>
  <si>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</si>
  <si>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</si>
  <si>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</si>
  <si>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</si>
  <si>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</si>
  <si>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</si>
  <si>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</si>
  <si>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</si>
  <si>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</si>
  <si>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</si>
  <si>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</si>
  <si>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</si>
  <si>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</si>
  <si>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</si>
  <si>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</si>
  <si>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</si>
  <si>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</si>
  <si>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</si>
  <si>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</si>
  <si>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</si>
  <si>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</si>
  <si>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</si>
  <si>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</si>
  <si>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</si>
  <si>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</si>
  <si>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</si>
  <si>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</si>
  <si>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</si>
  <si>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</si>
  <si>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</si>
  <si>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</si>
  <si>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</si>
  <si>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</si>
  <si>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</si>
  <si>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</si>
  <si>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</si>
  <si>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</si>
  <si>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</si>
  <si>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</si>
  <si>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</si>
  <si>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</si>
  <si>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</si>
  <si>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</si>
  <si>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</si>
  <si>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</si>
  <si>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</si>
  <si>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</si>
  <si>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</si>
  <si>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</si>
  <si>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</si>
  <si>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</si>
  <si>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</si>
  <si>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</si>
  <si>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</si>
  <si>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</si>
  <si>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</si>
  <si>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</si>
  <si>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</si>
  <si>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</si>
  <si>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</si>
  <si>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</si>
  <si>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</si>
  <si>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</si>
  <si>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</si>
  <si>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</si>
  <si>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</si>
  <si>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</si>
  <si>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</si>
  <si>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</si>
  <si>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</si>
  <si>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</si>
  <si>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</si>
  <si>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</si>
  <si>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</si>
  <si>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</si>
  <si>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</si>
  <si>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</si>
  <si>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</si>
  <si>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</si>
  <si>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</si>
  <si>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</si>
  <si>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</si>
  <si>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</si>
  <si>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</si>
  <si>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</si>
  <si>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</si>
  <si>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</si>
  <si>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</si>
  <si>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</si>
  <si>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</si>
  <si>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</si>
  <si>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</si>
  <si>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</si>
  <si>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</si>
  <si>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</si>
  <si>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</si>
  <si>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</si>
  <si>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</si>
  <si>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</si>
  <si>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</si>
  <si>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</si>
  <si>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</si>
  <si>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</si>
  <si>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</si>
  <si>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</si>
  <si>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</si>
  <si>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</si>
  <si>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</si>
  <si>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</si>
  <si>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</si>
  <si>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</si>
  <si>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</si>
  <si>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</si>
  <si>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</si>
  <si>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</si>
  <si>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</si>
  <si>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</si>
  <si>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</si>
  <si>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</si>
  <si>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</si>
  <si>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</si>
  <si>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</si>
  <si>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</si>
  <si>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</si>
  <si>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</si>
  <si>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</si>
  <si>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</si>
  <si>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</si>
  <si>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</si>
  <si>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</si>
  <si>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</si>
  <si>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</si>
  <si>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</si>
  <si>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</si>
  <si>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</si>
  <si>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</si>
  <si>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</si>
  <si>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</si>
  <si>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</si>
  <si>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</si>
  <si>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</si>
  <si>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</si>
  <si>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</si>
  <si>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</si>
  <si>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</si>
  <si>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</si>
  <si>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</si>
  <si>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</si>
  <si>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</si>
  <si>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</si>
  <si>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</si>
  <si>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</si>
  <si>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</si>
  <si>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</si>
  <si>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</si>
  <si>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</si>
  <si>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</si>
  <si>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</si>
  <si>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</si>
  <si>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</si>
  <si>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</si>
  <si>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</si>
  <si>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</si>
  <si>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</si>
  <si>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</si>
  <si>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</si>
  <si>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</si>
  <si>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</si>
  <si>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</si>
  <si>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</si>
  <si>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</si>
  <si>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</si>
  <si>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</si>
  <si>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</si>
  <si>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</si>
  <si>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</si>
  <si>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</si>
  <si>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</si>
  <si>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</si>
  <si>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</si>
  <si>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</si>
  <si>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</si>
  <si>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</si>
  <si>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</si>
  <si>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</si>
  <si>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</si>
  <si>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</si>
  <si>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</si>
  <si>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</si>
  <si>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</si>
  <si>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</si>
  <si>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</si>
  <si>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</si>
  <si>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</si>
  <si>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</si>
  <si>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</si>
  <si>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</si>
  <si>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</si>
  <si>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</si>
  <si>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</si>
  <si>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</si>
  <si>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</si>
  <si>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</si>
  <si>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</si>
  <si>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</si>
  <si>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</si>
  <si>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</si>
  <si>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</si>
  <si>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</si>
  <si>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</si>
  <si>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</si>
  <si>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</si>
  <si>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</si>
  <si>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</si>
  <si>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</si>
  <si>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</si>
  <si>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</si>
  <si>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</si>
  <si>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</si>
  <si>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</si>
  <si>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</si>
  <si>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</si>
  <si>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</si>
  <si>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</si>
  <si>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</si>
  <si>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</si>
  <si>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</si>
  <si>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</si>
  <si>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</si>
  <si>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</si>
  <si>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</si>
  <si>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</si>
  <si>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</si>
  <si>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</si>
  <si>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</si>
  <si>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</si>
  <si>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</si>
  <si>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</si>
  <si>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</si>
  <si>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</si>
  <si>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</si>
  <si>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</si>
  <si>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</si>
  <si>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</si>
  <si>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</si>
  <si>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</si>
  <si>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</si>
  <si>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</si>
  <si>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</si>
  <si>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</si>
  <si>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</si>
  <si>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</si>
  <si>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</si>
  <si>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</si>
  <si>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</si>
  <si>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</si>
  <si>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</si>
  <si>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</si>
  <si>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</si>
  <si>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</si>
  <si>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</si>
  <si>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</si>
  <si>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</si>
  <si>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</si>
  <si>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</si>
  <si>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</si>
  <si>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</si>
  <si>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</si>
  <si>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</si>
  <si>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</si>
  <si>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</si>
  <si>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</si>
  <si>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</si>
  <si>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</si>
  <si>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</si>
  <si>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</si>
  <si>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</si>
  <si>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</si>
  <si>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</si>
  <si>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</si>
  <si>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</si>
  <si>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</si>
  <si>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</si>
  <si>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</si>
  <si>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</si>
  <si>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</si>
  <si>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</si>
  <si>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</si>
  <si>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</si>
  <si>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</si>
  <si>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</si>
  <si>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</si>
  <si>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</si>
  <si>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</si>
  <si>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</si>
  <si>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</si>
  <si>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</si>
  <si>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</si>
  <si>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</si>
  <si>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</si>
  <si>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</si>
  <si>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</si>
  <si>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</si>
  <si>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</si>
  <si>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</si>
  <si>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</si>
  <si>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</si>
  <si>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</si>
  <si>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</si>
  <si>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</si>
  <si>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</si>
  <si>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</si>
  <si>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</si>
  <si>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</si>
  <si>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</si>
  <si>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</si>
  <si>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</si>
  <si>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</si>
  <si>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</si>
  <si>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</si>
  <si>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</si>
  <si>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</si>
  <si>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</si>
  <si>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</si>
  <si>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</si>
  <si>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</si>
  <si>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</si>
  <si>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</si>
  <si>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</si>
  <si>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</si>
  <si>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</si>
  <si>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</si>
  <si>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</si>
  <si>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</si>
  <si>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</si>
  <si>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</si>
  <si>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</si>
  <si>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</si>
  <si>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</si>
  <si>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</si>
  <si>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</si>
  <si>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</si>
  <si>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</si>
  <si>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</si>
  <si>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</si>
  <si>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</si>
  <si>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</si>
  <si>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</si>
  <si>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</si>
  <si>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</si>
  <si>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</si>
  <si>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</si>
  <si>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</si>
  <si>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</si>
  <si>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</si>
  <si>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</si>
  <si>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</si>
  <si>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</si>
  <si>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</si>
  <si>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</si>
  <si>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</si>
  <si>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</si>
  <si>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</si>
  <si>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</si>
  <si>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</si>
  <si>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</si>
  <si>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</si>
  <si>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</si>
  <si>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</si>
  <si>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Patricio Catrileo</t>
  </si>
  <si>
    <t>pcatrileo@disal.cl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</si>
  <si>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</si>
  <si>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</si>
  <si>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</si>
  <si>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</si>
  <si>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</si>
  <si>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</si>
  <si>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</si>
  <si>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</si>
  <si>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</si>
  <si>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</si>
  <si>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</si>
  <si>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</si>
  <si>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</si>
  <si>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</si>
  <si>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</si>
  <si>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</si>
  <si>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</si>
  <si>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</si>
  <si>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</si>
  <si>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</si>
  <si>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</si>
  <si>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</si>
  <si>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</si>
  <si>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</si>
  <si>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</si>
  <si>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</si>
  <si>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</si>
  <si>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</si>
  <si>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</si>
  <si>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</si>
  <si>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</si>
  <si>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</si>
  <si>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</si>
  <si>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</si>
  <si>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</si>
  <si>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</si>
  <si>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</si>
  <si>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</si>
  <si>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</si>
  <si>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</si>
  <si>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</si>
  <si>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</si>
  <si>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</si>
  <si>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</si>
  <si>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</si>
  <si>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</si>
  <si>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</si>
  <si>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</si>
  <si>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</si>
  <si>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</si>
  <si>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</si>
  <si>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</si>
  <si>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</si>
  <si>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</si>
  <si>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</si>
  <si>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</si>
  <si>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</si>
  <si>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</si>
  <si>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0000.00</t>
  </si>
  <si>
    <t>Luis Ñanco</t>
  </si>
  <si>
    <t>utecsa</t>
  </si>
  <si>
    <t>HNTIC</t>
  </si>
  <si>
    <t>insuver</t>
  </si>
  <si>
    <t>fremech</t>
  </si>
  <si>
    <t>FJX-08</t>
  </si>
  <si>
    <t>FERRULA</t>
  </si>
  <si>
    <t>MANGUERA</t>
  </si>
  <si>
    <t>pren</t>
  </si>
  <si>
    <t>Flex.R1 5MTRS 2 TUERCAS  VOLANTE  ½  JIC INOX</t>
  </si>
  <si>
    <t>Flex.R1 4MTRS 2 TUERCAS  VOLANTE  ½  JIC INOX</t>
  </si>
  <si>
    <t>Flex.R1 10MTRS 2 TUERCAS  VOLANTE  ½  JIC INOX</t>
  </si>
  <si>
    <t>Flex.R1 3MTRS 2 TUERCAS  VOLANTE  ½  JIC INOX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</si>
</sst>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0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4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left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</xf>
    <xf numFmtId="0" fontId="12" fillId="2" borderId="2" xfId="1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left"/>
    </xf>
    <xf numFmtId="164" fontId="13" fillId="2" borderId="2" xfId="0" applyNumberFormat="1" applyFont="1" applyFill="1" applyBorder="1" applyAlignment="1" applyProtection="1">
      <alignment horizontal="left" vertical="center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164" fontId="13" fillId="2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2" borderId="17" xfId="0" applyNumberFormat="1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Protection="1">
      <protection locked="0"/>
    </xf>
    <xf numFmtId="0" fontId="14" fillId="2" borderId="13" xfId="0" applyFont="1" applyFill="1" applyBorder="1" applyAlignment="1" applyProtection="1">
      <protection locked="0"/>
    </xf>
    <xf numFmtId="0" fontId="14" fillId="2" borderId="6" xfId="0" applyFont="1" applyFill="1" applyBorder="1" applyAlignment="1" applyProtection="1">
      <protection locked="0"/>
    </xf>
    <xf numFmtId="0" fontId="14" fillId="2" borderId="14" xfId="0" applyFont="1" applyFill="1" applyBorder="1" applyAlignment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Protection="1"/>
    <xf numFmtId="0" fontId="2" fillId="0" borderId="0" xfId="1"/>
    <xf numFmtId="3" fontId="9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5" fillId="2" borderId="3" xfId="0" applyFont="1" applyFill="1" applyBorder="1" applyProtection="1">
      <protection locked="0"/>
    </xf>
    <xf numFmtId="0" fontId="15" fillId="2" borderId="1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5" fillId="2" borderId="2" xfId="0" applyFont="1" applyFill="1" applyBorder="1" applyAlignment="1" applyProtection="1">
      <alignment horizontal="right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0" fontId="16" fillId="2" borderId="18" xfId="0" applyNumberFormat="1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Protection="1"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Protection="1">
      <protection locked="0"/>
    </xf>
    <xf numFmtId="3" fontId="8" fillId="0" borderId="17" xfId="0" applyNumberFormat="1" applyFont="1" applyFill="1" applyBorder="1" applyAlignment="1" applyProtection="1">
      <alignment horizontal="center"/>
    </xf>
    <xf numFmtId="1" fontId="8" fillId="0" borderId="17" xfId="0" applyNumberFormat="1" applyFont="1" applyFill="1" applyBorder="1" applyAlignment="1" applyProtection="1">
      <alignment horizontal="center"/>
      <protection locked="0"/>
    </xf>
    <xf numFmtId="3" fontId="8" fillId="0" borderId="1" xfId="0" applyNumberFormat="1" applyFont="1" applyFill="1" applyBorder="1" applyAlignment="1" applyProtection="1">
      <alignment horizontal="center"/>
    </xf>
    <xf numFmtId="0" fontId="7" fillId="0" borderId="0" xfId="0" applyFont="1" applyFill="1" applyProtection="1">
      <protection locked="0"/>
    </xf>
    <xf numFmtId="1" fontId="7" fillId="0" borderId="0" xfId="0" applyNumberFormat="1" applyFont="1" applyFill="1" applyProtection="1">
      <protection locked="0"/>
    </xf>
    <xf numFmtId="0" fontId="8" fillId="2" borderId="18" xfId="0" applyNumberFormat="1" applyFont="1" applyFill="1" applyBorder="1" applyAlignment="1" applyProtection="1">
      <alignment horizontal="center"/>
      <protection locked="0"/>
    </xf>
    <xf numFmtId="3" fontId="8" fillId="2" borderId="18" xfId="0" applyNumberFormat="1" applyFont="1" applyFill="1" applyBorder="1" applyAlignment="1" applyProtection="1">
      <alignment horizontal="center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3" fontId="8" fillId="2" borderId="2" xfId="0" applyNumberFormat="1" applyFont="1" applyFill="1" applyBorder="1" applyAlignment="1" applyProtection="1">
      <alignment horizontal="center"/>
    </xf>
    <xf numFmtId="0" fontId="14" fillId="2" borderId="5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2" xfId="0" applyFont="1" applyFill="1" applyBorder="1" applyAlignment="1" applyProtection="1">
      <alignment horizontal="left"/>
      <protection locked="0"/>
    </xf>
    <xf numFmtId="0" fontId="14" fillId="0" borderId="5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14" fillId="0" borderId="4" xfId="0" applyFont="1" applyFill="1" applyBorder="1" applyAlignment="1" applyProtection="1">
      <alignment horizontal="left" wrapText="1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32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ompras@blasmar.cl" TargetMode="External"/><Relationship Id="rId2" Type="http://schemas.openxmlformats.org/officeDocument/2006/relationships/hyperlink" Target="mailto:pcatrileo@disal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C11" sqref="C11:E14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8" bestFit="1" customWidth="1"/>
    <col min="14" max="14" width="7.85546875" style="8" customWidth="1"/>
    <col min="15" max="15" width="7.5703125" style="8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83">
        <v>1321</v>
      </c>
      <c r="K2" s="7"/>
      <c r="L2" s="7"/>
    </row>
    <row r="3" spans="2:21" ht="7.5" customHeight="1" thickBot="1" x14ac:dyDescent="0.3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5" t="s">
        <v>6</v>
      </c>
      <c r="C4" s="36"/>
      <c r="D4" s="86" t="s">
        <v>640</v>
      </c>
      <c r="E4" s="36" t="s">
        <v>12</v>
      </c>
      <c r="F4" s="37"/>
      <c r="G4" s="37"/>
      <c r="H4" s="38"/>
      <c r="I4" s="36" t="s">
        <v>9</v>
      </c>
      <c r="J4" s="39">
        <f>VLOOKUP(D4,CLIENTES,10,FALSE)</f>
        <v>0</v>
      </c>
      <c r="K4" s="20"/>
    </row>
    <row r="5" spans="2:21" x14ac:dyDescent="0.25">
      <c r="B5" s="40"/>
      <c r="C5" s="41"/>
      <c r="D5" s="42"/>
      <c r="E5" s="127" t="str">
        <f>VLOOKUP(D4,CLIENTES,4,FALSE)</f>
        <v xml:space="preserve"> Avenida Américo Vespucio 2760-B</v>
      </c>
      <c r="F5" s="127"/>
      <c r="G5" s="127"/>
      <c r="H5" s="127"/>
      <c r="I5" s="127"/>
      <c r="J5" s="128"/>
      <c r="K5" s="20"/>
      <c r="N5" s="8" t="s">
        <v>649</v>
      </c>
      <c r="O5" s="8">
        <v>5600</v>
      </c>
      <c r="Q5" s="8">
        <v>11840</v>
      </c>
      <c r="R5" s="8">
        <f>O5*1.7</f>
        <v>9520</v>
      </c>
    </row>
    <row r="6" spans="2:21" ht="17.25" customHeight="1" x14ac:dyDescent="0.25">
      <c r="B6" s="40" t="s">
        <v>26</v>
      </c>
      <c r="C6" s="41"/>
      <c r="D6" s="43" t="str">
        <f>VLOOKUP(D4,CLIENTES,2,FALSE)</f>
        <v>The Synergy Group S A</v>
      </c>
      <c r="E6" s="41" t="s">
        <v>7</v>
      </c>
      <c r="F6" s="129" t="str">
        <f>VLOOKUP(D4,CLIENTES,5,FALSE)</f>
        <v>CONCHALI</v>
      </c>
      <c r="G6" s="129"/>
      <c r="H6" s="129"/>
      <c r="I6" s="84">
        <f>VLOOKUP(D4,CLIENTES,11,FALSE)</f>
        <v>0</v>
      </c>
      <c r="J6" s="44"/>
      <c r="N6" s="8" t="s">
        <v>650</v>
      </c>
      <c r="O6" s="8">
        <v>4200</v>
      </c>
      <c r="Q6" s="8">
        <v>7000</v>
      </c>
      <c r="R6" s="8">
        <f t="shared" ref="R6:R7" si="0">O6*1.7</f>
        <v>7140</v>
      </c>
    </row>
    <row r="7" spans="2:21" x14ac:dyDescent="0.25">
      <c r="B7" s="40" t="s">
        <v>24</v>
      </c>
      <c r="C7" s="41"/>
      <c r="D7" s="43">
        <f>VLOOKUP(D4,CLIENTES,3,FALSE)</f>
        <v>0</v>
      </c>
      <c r="E7" s="41" t="s">
        <v>8</v>
      </c>
      <c r="F7" s="129" t="str">
        <f>VLOOKUP(D4,CLIENTES,6,FALSE)</f>
        <v>STGO</v>
      </c>
      <c r="G7" s="129"/>
      <c r="H7" s="129"/>
      <c r="I7" s="41" t="s">
        <v>25</v>
      </c>
      <c r="J7" s="45" t="str">
        <f>VLOOKUP(D4,CLIENTES,8,FALSE)</f>
        <v>Marcos Villalon</v>
      </c>
      <c r="N7" s="8" t="s">
        <v>651</v>
      </c>
      <c r="O7" s="8">
        <v>1881</v>
      </c>
      <c r="R7" s="8">
        <f t="shared" si="0"/>
        <v>3197.7</v>
      </c>
    </row>
    <row r="8" spans="2:21" ht="15.75" thickBot="1" x14ac:dyDescent="0.3">
      <c r="B8" s="125" t="s">
        <v>27</v>
      </c>
      <c r="C8" s="126"/>
      <c r="D8" s="43" t="str">
        <f>VLOOKUP(D4,CLIENTES,7,FALSE)</f>
        <v>30 dias</v>
      </c>
      <c r="E8" s="41" t="s">
        <v>11</v>
      </c>
      <c r="F8" s="129" t="str">
        <f>VLOOKUP(D4,CLIENTES,12,FALSE)</f>
        <v>Jaime Guzman</v>
      </c>
      <c r="G8" s="129"/>
      <c r="H8" s="129"/>
      <c r="I8" s="41" t="s">
        <v>14</v>
      </c>
      <c r="J8" s="46">
        <f ca="1">TODAY()</f>
        <v>41649</v>
      </c>
      <c r="K8" s="20"/>
      <c r="L8" s="20"/>
      <c r="N8" s="8" t="s">
        <v>652</v>
      </c>
      <c r="O8" s="8">
        <v>1500</v>
      </c>
      <c r="R8" s="8">
        <f>SUM(R5:R7)</f>
        <v>19857.7</v>
      </c>
    </row>
    <row r="9" spans="2:21" ht="16.5" thickTop="1" thickBot="1" x14ac:dyDescent="0.3">
      <c r="B9" s="47"/>
      <c r="C9" s="48"/>
      <c r="D9" s="49"/>
      <c r="E9" s="48"/>
      <c r="F9" s="49"/>
      <c r="G9" s="49"/>
      <c r="H9" s="49"/>
      <c r="I9" s="48"/>
      <c r="J9" s="50"/>
      <c r="K9" s="20"/>
      <c r="L9" s="20"/>
      <c r="P9" s="21"/>
      <c r="Q9" s="22"/>
      <c r="R9" s="23" t="s">
        <v>21</v>
      </c>
    </row>
    <row r="10" spans="2:21" ht="15.75" thickBot="1" x14ac:dyDescent="0.3">
      <c r="B10" s="51" t="s">
        <v>1</v>
      </c>
      <c r="C10" s="119" t="s">
        <v>23</v>
      </c>
      <c r="D10" s="120"/>
      <c r="E10" s="121"/>
      <c r="F10" s="52" t="s">
        <v>0</v>
      </c>
      <c r="G10" s="53" t="s">
        <v>22</v>
      </c>
      <c r="H10" s="53" t="s">
        <v>15</v>
      </c>
      <c r="I10" s="54" t="s">
        <v>13</v>
      </c>
      <c r="J10" s="55" t="s">
        <v>2</v>
      </c>
      <c r="K10" s="24" t="s">
        <v>18</v>
      </c>
      <c r="L10" s="25" t="s">
        <v>647</v>
      </c>
      <c r="M10" s="25" t="s">
        <v>646</v>
      </c>
      <c r="N10" s="25" t="s">
        <v>645</v>
      </c>
      <c r="O10" s="25" t="s">
        <v>648</v>
      </c>
      <c r="P10" s="26" t="s">
        <v>16</v>
      </c>
      <c r="Q10" s="25" t="s">
        <v>19</v>
      </c>
      <c r="R10" s="27" t="s">
        <v>20</v>
      </c>
      <c r="T10" s="87"/>
      <c r="U10" s="87"/>
    </row>
    <row r="11" spans="2:21" ht="15" customHeight="1" x14ac:dyDescent="0.25">
      <c r="B11" s="56">
        <v>1</v>
      </c>
      <c r="C11" s="122" t="s">
        <v>653</v>
      </c>
      <c r="D11" s="123"/>
      <c r="E11" s="124"/>
      <c r="F11" s="102">
        <v>140</v>
      </c>
      <c r="G11" s="103" t="s">
        <v>22</v>
      </c>
      <c r="H11" s="104">
        <f t="shared" ref="H11:H28" si="1">VLOOKUP(B11,COTIZADO,8,FALSE)</f>
        <v>58833.333333333328</v>
      </c>
      <c r="I11" s="105">
        <v>10</v>
      </c>
      <c r="J11" s="106">
        <f t="shared" ref="J11:J28" si="2">F11*H11*(1-I11/100)</f>
        <v>7413000</v>
      </c>
      <c r="K11" s="28">
        <v>1</v>
      </c>
      <c r="L11" s="108">
        <v>26900</v>
      </c>
      <c r="M11" s="107">
        <v>0</v>
      </c>
      <c r="N11" s="107">
        <v>0</v>
      </c>
      <c r="O11" s="107">
        <v>0</v>
      </c>
      <c r="P11" s="30">
        <v>1.5</v>
      </c>
      <c r="Q11" s="31">
        <f>U11/0.9</f>
        <v>39222.222222222219</v>
      </c>
      <c r="R11" s="33">
        <f>Q11*P11</f>
        <v>58833.333333333328</v>
      </c>
      <c r="U11" s="8">
        <f>(O6*2)+L11</f>
        <v>35300</v>
      </c>
    </row>
    <row r="12" spans="2:21" x14ac:dyDescent="0.25">
      <c r="B12" s="109">
        <v>2</v>
      </c>
      <c r="C12" s="113" t="s">
        <v>654</v>
      </c>
      <c r="D12" s="114"/>
      <c r="E12" s="115"/>
      <c r="F12" s="57">
        <v>60</v>
      </c>
      <c r="G12" s="58" t="s">
        <v>22</v>
      </c>
      <c r="H12" s="110">
        <f t="shared" si="1"/>
        <v>56000</v>
      </c>
      <c r="I12" s="111">
        <v>10</v>
      </c>
      <c r="J12" s="112">
        <f t="shared" si="2"/>
        <v>3024000</v>
      </c>
      <c r="K12" s="28">
        <v>2</v>
      </c>
      <c r="L12" s="107">
        <v>25200</v>
      </c>
      <c r="M12" s="107">
        <v>0</v>
      </c>
      <c r="N12" s="107">
        <v>0</v>
      </c>
      <c r="O12" s="107">
        <v>0</v>
      </c>
      <c r="P12" s="30">
        <v>1.5</v>
      </c>
      <c r="Q12" s="31">
        <f t="shared" ref="Q12:Q14" si="3">U12/0.9</f>
        <v>37333.333333333336</v>
      </c>
      <c r="R12" s="33">
        <f t="shared" ref="R12:R28" si="4">Q12*P12</f>
        <v>56000</v>
      </c>
      <c r="U12" s="8">
        <f>(O6*2)+L12</f>
        <v>33600</v>
      </c>
    </row>
    <row r="13" spans="2:21" ht="15" customHeight="1" x14ac:dyDescent="0.25">
      <c r="B13" s="109">
        <v>3</v>
      </c>
      <c r="C13" s="113" t="s">
        <v>655</v>
      </c>
      <c r="D13" s="114"/>
      <c r="E13" s="115"/>
      <c r="F13" s="57">
        <v>15</v>
      </c>
      <c r="G13" s="58" t="s">
        <v>22</v>
      </c>
      <c r="H13" s="110">
        <f>R13</f>
        <v>73666.666666666657</v>
      </c>
      <c r="I13" s="111">
        <v>10</v>
      </c>
      <c r="J13" s="112">
        <f t="shared" si="2"/>
        <v>994499.99999999977</v>
      </c>
      <c r="K13" s="28">
        <v>3</v>
      </c>
      <c r="L13" s="107">
        <v>35800</v>
      </c>
      <c r="M13" s="107">
        <v>0</v>
      </c>
      <c r="N13" s="107">
        <v>0</v>
      </c>
      <c r="O13" s="107">
        <v>0</v>
      </c>
      <c r="P13" s="30">
        <v>1.5</v>
      </c>
      <c r="Q13" s="31">
        <f t="shared" si="3"/>
        <v>49111.111111111109</v>
      </c>
      <c r="R13" s="33">
        <f t="shared" si="4"/>
        <v>73666.666666666657</v>
      </c>
      <c r="U13" s="8">
        <f>(O6*2)+L13</f>
        <v>44200</v>
      </c>
    </row>
    <row r="14" spans="2:21" x14ac:dyDescent="0.25">
      <c r="B14" s="109">
        <v>4</v>
      </c>
      <c r="C14" s="113" t="s">
        <v>656</v>
      </c>
      <c r="D14" s="114"/>
      <c r="E14" s="115"/>
      <c r="F14" s="57">
        <v>40</v>
      </c>
      <c r="G14" s="58" t="s">
        <v>22</v>
      </c>
      <c r="H14" s="110">
        <f t="shared" si="1"/>
        <v>53166.666666666672</v>
      </c>
      <c r="I14" s="111">
        <v>10</v>
      </c>
      <c r="J14" s="112">
        <f t="shared" si="2"/>
        <v>1914000.0000000002</v>
      </c>
      <c r="K14" s="28">
        <v>4</v>
      </c>
      <c r="L14" s="107">
        <v>23500</v>
      </c>
      <c r="M14" s="107">
        <v>0</v>
      </c>
      <c r="N14" s="107">
        <v>0</v>
      </c>
      <c r="O14" s="107">
        <v>0</v>
      </c>
      <c r="P14" s="30">
        <v>1.5</v>
      </c>
      <c r="Q14" s="31">
        <f t="shared" si="3"/>
        <v>35444.444444444445</v>
      </c>
      <c r="R14" s="33">
        <f t="shared" si="4"/>
        <v>53166.666666666672</v>
      </c>
      <c r="U14" s="8">
        <f>(O6*2)+L14</f>
        <v>31900</v>
      </c>
    </row>
    <row r="15" spans="2:21" x14ac:dyDescent="0.25">
      <c r="B15" s="99">
        <v>5</v>
      </c>
      <c r="C15" s="116"/>
      <c r="D15" s="117"/>
      <c r="E15" s="118"/>
      <c r="F15" s="100"/>
      <c r="G15" s="101"/>
      <c r="H15" s="94">
        <f>R15</f>
        <v>0</v>
      </c>
      <c r="I15" s="95">
        <v>0</v>
      </c>
      <c r="J15" s="96">
        <f t="shared" si="2"/>
        <v>0</v>
      </c>
      <c r="K15" s="28">
        <v>5</v>
      </c>
      <c r="L15" s="107">
        <v>0</v>
      </c>
      <c r="M15" s="107">
        <v>0</v>
      </c>
      <c r="N15" s="107">
        <v>0</v>
      </c>
      <c r="O15" s="107">
        <v>0</v>
      </c>
      <c r="P15" s="30">
        <v>1.5</v>
      </c>
      <c r="Q15" s="31">
        <f t="shared" ref="Q15:Q18" si="5">M15</f>
        <v>0</v>
      </c>
      <c r="R15" s="33">
        <f t="shared" si="4"/>
        <v>0</v>
      </c>
    </row>
    <row r="16" spans="2:21" x14ac:dyDescent="0.25">
      <c r="B16" s="99">
        <v>6</v>
      </c>
      <c r="C16" s="113"/>
      <c r="D16" s="114"/>
      <c r="E16" s="115"/>
      <c r="F16" s="57"/>
      <c r="G16" s="58"/>
      <c r="H16" s="94">
        <f t="shared" si="1"/>
        <v>0</v>
      </c>
      <c r="I16" s="95">
        <v>0</v>
      </c>
      <c r="J16" s="96">
        <f t="shared" si="2"/>
        <v>0</v>
      </c>
      <c r="K16" s="28">
        <v>6</v>
      </c>
      <c r="L16" s="107">
        <v>0</v>
      </c>
      <c r="M16" s="107">
        <v>0</v>
      </c>
      <c r="N16" s="107">
        <v>0</v>
      </c>
      <c r="O16" s="107">
        <v>0</v>
      </c>
      <c r="P16" s="30">
        <v>1.5</v>
      </c>
      <c r="Q16" s="31">
        <f t="shared" si="5"/>
        <v>0</v>
      </c>
      <c r="R16" s="33">
        <f t="shared" si="4"/>
        <v>0</v>
      </c>
    </row>
    <row r="17" spans="2:18" x14ac:dyDescent="0.25">
      <c r="B17" s="99">
        <v>7</v>
      </c>
      <c r="C17" s="113"/>
      <c r="D17" s="114"/>
      <c r="E17" s="115"/>
      <c r="F17" s="57"/>
      <c r="G17" s="58"/>
      <c r="H17" s="94">
        <f t="shared" si="1"/>
        <v>0</v>
      </c>
      <c r="I17" s="95">
        <v>0</v>
      </c>
      <c r="J17" s="96">
        <f t="shared" si="2"/>
        <v>0</v>
      </c>
      <c r="K17" s="28">
        <v>7</v>
      </c>
      <c r="L17" s="107">
        <v>0</v>
      </c>
      <c r="M17" s="107">
        <v>0</v>
      </c>
      <c r="N17" s="107">
        <v>0</v>
      </c>
      <c r="O17" s="107">
        <v>0</v>
      </c>
      <c r="P17" s="30">
        <v>1.5</v>
      </c>
      <c r="Q17" s="31">
        <f t="shared" si="5"/>
        <v>0</v>
      </c>
      <c r="R17" s="33">
        <f t="shared" si="4"/>
        <v>0</v>
      </c>
    </row>
    <row r="18" spans="2:18" x14ac:dyDescent="0.25">
      <c r="B18" s="99">
        <v>8</v>
      </c>
      <c r="C18" s="113"/>
      <c r="D18" s="114"/>
      <c r="E18" s="115"/>
      <c r="F18" s="57"/>
      <c r="G18" s="58"/>
      <c r="H18" s="94">
        <f t="shared" si="1"/>
        <v>0</v>
      </c>
      <c r="I18" s="95">
        <v>0</v>
      </c>
      <c r="J18" s="96">
        <f t="shared" si="2"/>
        <v>0</v>
      </c>
      <c r="K18" s="28">
        <v>8</v>
      </c>
      <c r="L18" s="107">
        <v>0</v>
      </c>
      <c r="M18" s="107">
        <v>0</v>
      </c>
      <c r="N18" s="107">
        <v>0</v>
      </c>
      <c r="O18" s="107">
        <v>0</v>
      </c>
      <c r="P18" s="30">
        <v>1.5</v>
      </c>
      <c r="Q18" s="31">
        <f t="shared" si="5"/>
        <v>0</v>
      </c>
      <c r="R18" s="33">
        <f t="shared" si="4"/>
        <v>0</v>
      </c>
    </row>
    <row r="19" spans="2:18" x14ac:dyDescent="0.25">
      <c r="B19" s="99">
        <v>9</v>
      </c>
      <c r="C19" s="113"/>
      <c r="D19" s="114"/>
      <c r="E19" s="115"/>
      <c r="F19" s="57"/>
      <c r="G19" s="58"/>
      <c r="H19" s="94">
        <f t="shared" si="1"/>
        <v>0</v>
      </c>
      <c r="I19" s="95">
        <v>0</v>
      </c>
      <c r="J19" s="96">
        <f t="shared" si="2"/>
        <v>0</v>
      </c>
      <c r="K19" s="28">
        <v>9</v>
      </c>
      <c r="L19" s="107">
        <v>0</v>
      </c>
      <c r="M19" s="107">
        <v>0</v>
      </c>
      <c r="N19" s="107">
        <v>0</v>
      </c>
      <c r="O19" s="107">
        <v>0</v>
      </c>
      <c r="P19" s="30">
        <v>1.5</v>
      </c>
      <c r="Q19" s="31">
        <v>0</v>
      </c>
      <c r="R19" s="33">
        <f t="shared" si="4"/>
        <v>0</v>
      </c>
    </row>
    <row r="20" spans="2:18" x14ac:dyDescent="0.25">
      <c r="B20" s="99">
        <v>10</v>
      </c>
      <c r="C20" s="113"/>
      <c r="D20" s="114"/>
      <c r="E20" s="115"/>
      <c r="F20" s="57"/>
      <c r="G20" s="58"/>
      <c r="H20" s="94">
        <f t="shared" si="1"/>
        <v>0</v>
      </c>
      <c r="I20" s="95">
        <v>0</v>
      </c>
      <c r="J20" s="96">
        <f t="shared" si="2"/>
        <v>0</v>
      </c>
      <c r="K20" s="28">
        <v>10</v>
      </c>
      <c r="L20" s="29">
        <v>0</v>
      </c>
      <c r="M20" s="29">
        <v>0</v>
      </c>
      <c r="N20" s="29">
        <v>0</v>
      </c>
      <c r="O20" s="29">
        <v>0</v>
      </c>
      <c r="P20" s="30">
        <v>1.5</v>
      </c>
      <c r="Q20" s="31">
        <v>0</v>
      </c>
      <c r="R20" s="33">
        <f t="shared" si="4"/>
        <v>0</v>
      </c>
    </row>
    <row r="21" spans="2:18" x14ac:dyDescent="0.25">
      <c r="B21" s="99">
        <v>11</v>
      </c>
      <c r="C21" s="113"/>
      <c r="D21" s="114"/>
      <c r="E21" s="115"/>
      <c r="F21" s="57"/>
      <c r="G21" s="58"/>
      <c r="H21" s="94">
        <f t="shared" si="1"/>
        <v>0</v>
      </c>
      <c r="I21" s="95">
        <v>0</v>
      </c>
      <c r="J21" s="96">
        <f t="shared" si="2"/>
        <v>0</v>
      </c>
      <c r="K21" s="28">
        <v>11</v>
      </c>
      <c r="L21" s="29">
        <v>0</v>
      </c>
      <c r="M21" s="29">
        <v>0</v>
      </c>
      <c r="N21" s="29">
        <v>0</v>
      </c>
      <c r="O21" s="29">
        <v>0</v>
      </c>
      <c r="P21" s="30">
        <v>1.5</v>
      </c>
      <c r="Q21" s="31">
        <v>0</v>
      </c>
      <c r="R21" s="33">
        <f t="shared" si="4"/>
        <v>0</v>
      </c>
    </row>
    <row r="22" spans="2:18" x14ac:dyDescent="0.25">
      <c r="B22" s="99">
        <v>12</v>
      </c>
      <c r="C22" s="113"/>
      <c r="D22" s="114"/>
      <c r="E22" s="115"/>
      <c r="F22" s="57"/>
      <c r="G22" s="58"/>
      <c r="H22" s="94">
        <f t="shared" si="1"/>
        <v>0</v>
      </c>
      <c r="I22" s="95">
        <v>0</v>
      </c>
      <c r="J22" s="96">
        <f t="shared" si="2"/>
        <v>0</v>
      </c>
      <c r="K22" s="28">
        <v>12</v>
      </c>
      <c r="L22" s="29">
        <v>0</v>
      </c>
      <c r="M22" s="29">
        <v>0</v>
      </c>
      <c r="N22" s="29">
        <v>0</v>
      </c>
      <c r="O22" s="29">
        <v>0</v>
      </c>
      <c r="P22" s="30">
        <v>1.5</v>
      </c>
      <c r="Q22" s="31">
        <v>0</v>
      </c>
      <c r="R22" s="33">
        <f t="shared" si="4"/>
        <v>0</v>
      </c>
    </row>
    <row r="23" spans="2:18" x14ac:dyDescent="0.25">
      <c r="B23" s="99">
        <v>13</v>
      </c>
      <c r="C23" s="113"/>
      <c r="D23" s="114"/>
      <c r="E23" s="115"/>
      <c r="F23" s="57"/>
      <c r="G23" s="58"/>
      <c r="H23" s="94">
        <f t="shared" si="1"/>
        <v>0</v>
      </c>
      <c r="I23" s="95">
        <v>0</v>
      </c>
      <c r="J23" s="96">
        <f t="shared" si="2"/>
        <v>0</v>
      </c>
      <c r="K23" s="28">
        <v>13</v>
      </c>
      <c r="L23" s="29">
        <v>0</v>
      </c>
      <c r="M23" s="29">
        <v>0</v>
      </c>
      <c r="N23" s="29">
        <v>0</v>
      </c>
      <c r="O23" s="29">
        <v>0</v>
      </c>
      <c r="P23" s="30">
        <v>1.5</v>
      </c>
      <c r="Q23" s="31">
        <v>0</v>
      </c>
      <c r="R23" s="33">
        <f t="shared" si="4"/>
        <v>0</v>
      </c>
    </row>
    <row r="24" spans="2:18" x14ac:dyDescent="0.25">
      <c r="B24" s="99">
        <v>10</v>
      </c>
      <c r="C24" s="113"/>
      <c r="D24" s="114"/>
      <c r="E24" s="115"/>
      <c r="F24" s="57"/>
      <c r="G24" s="58"/>
      <c r="H24" s="94">
        <f>R24</f>
        <v>0</v>
      </c>
      <c r="I24" s="95">
        <v>0</v>
      </c>
      <c r="J24" s="96">
        <f t="shared" si="2"/>
        <v>0</v>
      </c>
      <c r="K24" s="28">
        <v>14</v>
      </c>
      <c r="L24" s="29">
        <v>0</v>
      </c>
      <c r="M24" s="29">
        <v>0</v>
      </c>
      <c r="N24" s="29">
        <v>668</v>
      </c>
      <c r="O24" s="29">
        <v>0</v>
      </c>
      <c r="P24" s="30">
        <v>1.5</v>
      </c>
      <c r="Q24" s="31">
        <v>0</v>
      </c>
      <c r="R24" s="33">
        <f t="shared" si="4"/>
        <v>0</v>
      </c>
    </row>
    <row r="25" spans="2:18" x14ac:dyDescent="0.25">
      <c r="B25" s="99">
        <v>15</v>
      </c>
      <c r="C25" s="113"/>
      <c r="D25" s="114"/>
      <c r="E25" s="115"/>
      <c r="F25" s="57"/>
      <c r="G25" s="58"/>
      <c r="H25" s="94">
        <f>R25</f>
        <v>0</v>
      </c>
      <c r="I25" s="95">
        <v>0</v>
      </c>
      <c r="J25" s="96">
        <f t="shared" si="2"/>
        <v>0</v>
      </c>
      <c r="K25" s="28">
        <v>15</v>
      </c>
      <c r="L25" s="29">
        <v>0</v>
      </c>
      <c r="M25" s="29">
        <v>0</v>
      </c>
      <c r="N25" s="29">
        <v>106</v>
      </c>
      <c r="O25" s="29">
        <v>0</v>
      </c>
      <c r="P25" s="30">
        <v>1.5</v>
      </c>
      <c r="Q25" s="31">
        <v>0</v>
      </c>
      <c r="R25" s="33">
        <f t="shared" si="4"/>
        <v>0</v>
      </c>
    </row>
    <row r="26" spans="2:18" x14ac:dyDescent="0.25">
      <c r="B26" s="99">
        <v>16</v>
      </c>
      <c r="C26" s="113"/>
      <c r="D26" s="114"/>
      <c r="E26" s="115"/>
      <c r="F26" s="57"/>
      <c r="G26" s="58"/>
      <c r="H26" s="94">
        <f t="shared" si="1"/>
        <v>0</v>
      </c>
      <c r="I26" s="95">
        <v>0</v>
      </c>
      <c r="J26" s="96">
        <f t="shared" si="2"/>
        <v>0</v>
      </c>
      <c r="K26" s="28">
        <v>16</v>
      </c>
      <c r="L26" s="29">
        <v>0</v>
      </c>
      <c r="M26" s="29">
        <v>0</v>
      </c>
      <c r="N26" s="29">
        <v>666</v>
      </c>
      <c r="O26" s="29">
        <v>0</v>
      </c>
      <c r="P26" s="30">
        <v>1.5</v>
      </c>
      <c r="Q26" s="31">
        <v>0</v>
      </c>
      <c r="R26" s="33">
        <f t="shared" si="4"/>
        <v>0</v>
      </c>
    </row>
    <row r="27" spans="2:18" x14ac:dyDescent="0.25">
      <c r="B27" s="99">
        <v>17</v>
      </c>
      <c r="C27" s="113"/>
      <c r="D27" s="114"/>
      <c r="E27" s="115"/>
      <c r="F27" s="57"/>
      <c r="G27" s="58"/>
      <c r="H27" s="94">
        <f t="shared" si="1"/>
        <v>0</v>
      </c>
      <c r="I27" s="95">
        <v>0</v>
      </c>
      <c r="J27" s="96">
        <f t="shared" si="2"/>
        <v>0</v>
      </c>
      <c r="K27" s="28">
        <v>17</v>
      </c>
      <c r="L27" s="29">
        <v>0</v>
      </c>
      <c r="M27" s="29">
        <v>0</v>
      </c>
      <c r="N27" s="29">
        <v>0</v>
      </c>
      <c r="O27" s="29">
        <v>0</v>
      </c>
      <c r="P27" s="30">
        <v>1.5</v>
      </c>
      <c r="Q27" s="31">
        <v>0</v>
      </c>
      <c r="R27" s="33">
        <f t="shared" si="4"/>
        <v>0</v>
      </c>
    </row>
    <row r="28" spans="2:18" ht="15.75" thickBot="1" x14ac:dyDescent="0.3">
      <c r="B28" s="99">
        <v>18</v>
      </c>
      <c r="C28" s="59"/>
      <c r="D28" s="60"/>
      <c r="E28" s="61"/>
      <c r="F28" s="57"/>
      <c r="G28" s="58"/>
      <c r="H28" s="94">
        <f t="shared" si="1"/>
        <v>0</v>
      </c>
      <c r="I28" s="97">
        <v>0</v>
      </c>
      <c r="J28" s="98">
        <f t="shared" si="2"/>
        <v>0</v>
      </c>
      <c r="K28" s="28">
        <v>18</v>
      </c>
      <c r="L28" s="29">
        <v>0</v>
      </c>
      <c r="M28" s="29">
        <v>0</v>
      </c>
      <c r="N28" s="29">
        <v>0</v>
      </c>
      <c r="O28" s="29">
        <v>0</v>
      </c>
      <c r="P28" s="30">
        <v>1.5</v>
      </c>
      <c r="Q28" s="31">
        <v>0</v>
      </c>
      <c r="R28" s="33">
        <f t="shared" si="4"/>
        <v>0</v>
      </c>
    </row>
    <row r="29" spans="2:18" x14ac:dyDescent="0.25">
      <c r="B29" s="62" t="s">
        <v>17</v>
      </c>
      <c r="C29" s="63"/>
      <c r="D29" s="89"/>
      <c r="E29" s="89"/>
      <c r="F29" s="90"/>
      <c r="G29" s="64" t="s">
        <v>3</v>
      </c>
      <c r="H29" s="65"/>
      <c r="I29" s="66"/>
      <c r="J29" s="67">
        <f>SUM(J11:J28)</f>
        <v>13345500</v>
      </c>
      <c r="N29" s="8">
        <f>SUM(N24:N26)</f>
        <v>1440</v>
      </c>
    </row>
    <row r="30" spans="2:18" x14ac:dyDescent="0.25">
      <c r="B30" s="68"/>
      <c r="C30" s="69"/>
      <c r="D30" s="91"/>
      <c r="E30" s="92"/>
      <c r="F30" s="93"/>
      <c r="G30" s="71" t="s">
        <v>13</v>
      </c>
      <c r="H30" s="72"/>
      <c r="I30" s="73">
        <v>0</v>
      </c>
      <c r="J30" s="74">
        <f>J29*I30</f>
        <v>0</v>
      </c>
    </row>
    <row r="31" spans="2:18" x14ac:dyDescent="0.25">
      <c r="B31" s="40"/>
      <c r="C31" s="41"/>
      <c r="D31" s="41"/>
      <c r="E31" s="41"/>
      <c r="F31" s="75"/>
      <c r="G31" s="76" t="s">
        <v>4</v>
      </c>
      <c r="H31" s="69"/>
      <c r="I31" s="77"/>
      <c r="J31" s="74">
        <f>J29-J30</f>
        <v>13345500</v>
      </c>
    </row>
    <row r="32" spans="2:18" x14ac:dyDescent="0.25">
      <c r="B32" s="40"/>
      <c r="C32" s="41"/>
      <c r="D32" s="41"/>
      <c r="E32" s="41"/>
      <c r="F32" s="70"/>
      <c r="G32" s="71">
        <v>0.19</v>
      </c>
      <c r="H32" s="72"/>
      <c r="I32" s="73">
        <v>0.19</v>
      </c>
      <c r="J32" s="74">
        <f>J31*I32</f>
        <v>2535645</v>
      </c>
    </row>
    <row r="33" spans="2:10" ht="15.75" thickBot="1" x14ac:dyDescent="0.3">
      <c r="B33" s="47"/>
      <c r="C33" s="48"/>
      <c r="D33" s="48"/>
      <c r="E33" s="48"/>
      <c r="F33" s="78"/>
      <c r="G33" s="79" t="s">
        <v>2</v>
      </c>
      <c r="H33" s="80"/>
      <c r="I33" s="81"/>
      <c r="J33" s="82">
        <f>J31+J32</f>
        <v>15881145</v>
      </c>
    </row>
    <row r="37" spans="2:10" x14ac:dyDescent="0.25">
      <c r="D37" s="88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7:E27"/>
    <mergeCell ref="C22:E22"/>
    <mergeCell ref="C23:E23"/>
    <mergeCell ref="C24:E24"/>
    <mergeCell ref="C25:E25"/>
    <mergeCell ref="C26:E26"/>
  </mergeCells>
  <pageMargins left="0.25" right="0.25" top="0.75" bottom="0.75" header="0.3" footer="0.3"/>
  <pageSetup paperSize="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108" activePane="bottomLeft" state="frozen"/>
      <selection activeCell="B1" sqref="B1"/>
      <selection pane="bottomLeft" activeCell="B122" sqref="B122"/>
    </sheetView>
  </sheetViews>
  <sheetFormatPr baseColWidth="10" defaultRowHeight="15" x14ac:dyDescent="0.25"/>
  <cols>
    <col min="1" max="1" width="5.28515625" bestFit="1" customWidth="1"/>
    <col min="2" max="2" width="12" style="34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4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4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3" x14ac:dyDescent="0.25">
      <c r="A3">
        <v>2</v>
      </c>
      <c r="B3" s="34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3" x14ac:dyDescent="0.25">
      <c r="A4">
        <v>3</v>
      </c>
      <c r="B4" s="34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x14ac:dyDescent="0.25">
      <c r="A5">
        <v>4</v>
      </c>
      <c r="B5" s="34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x14ac:dyDescent="0.25">
      <c r="A6">
        <v>5</v>
      </c>
      <c r="B6" s="34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x14ac:dyDescent="0.25">
      <c r="A7">
        <v>6</v>
      </c>
      <c r="B7" s="34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x14ac:dyDescent="0.25">
      <c r="A8">
        <v>7</v>
      </c>
      <c r="B8" s="34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3" x14ac:dyDescent="0.25">
      <c r="A9">
        <v>8</v>
      </c>
      <c r="B9" s="34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3" x14ac:dyDescent="0.25">
      <c r="A10">
        <v>9</v>
      </c>
      <c r="B10" s="34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x14ac:dyDescent="0.25">
      <c r="A11">
        <v>10</v>
      </c>
      <c r="B11" s="34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x14ac:dyDescent="0.25">
      <c r="A12">
        <v>11</v>
      </c>
      <c r="B12" s="34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x14ac:dyDescent="0.25">
      <c r="A13">
        <v>12</v>
      </c>
      <c r="B13" s="34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3" x14ac:dyDescent="0.25">
      <c r="A14">
        <v>13</v>
      </c>
      <c r="B14" s="34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3" x14ac:dyDescent="0.25">
      <c r="A15">
        <v>14</v>
      </c>
      <c r="B15" s="34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x14ac:dyDescent="0.25">
      <c r="A16">
        <v>15</v>
      </c>
      <c r="B16" s="34" t="s">
        <v>117</v>
      </c>
      <c r="C16" t="s">
        <v>118</v>
      </c>
      <c r="G16" t="s">
        <v>32</v>
      </c>
      <c r="M16" t="s">
        <v>30</v>
      </c>
    </row>
    <row r="17" spans="1:13" x14ac:dyDescent="0.25">
      <c r="A17">
        <v>16</v>
      </c>
      <c r="B17" s="34" t="s">
        <v>120</v>
      </c>
      <c r="C17" t="s">
        <v>121</v>
      </c>
      <c r="G17" t="s">
        <v>32</v>
      </c>
      <c r="M17" t="s">
        <v>30</v>
      </c>
    </row>
    <row r="18" spans="1:13" x14ac:dyDescent="0.25">
      <c r="A18">
        <v>17</v>
      </c>
      <c r="B18" s="34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3" x14ac:dyDescent="0.25">
      <c r="A19">
        <v>18</v>
      </c>
      <c r="B19" s="34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3" x14ac:dyDescent="0.25">
      <c r="A20">
        <v>19</v>
      </c>
      <c r="B20" s="34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3" x14ac:dyDescent="0.25">
      <c r="A21">
        <v>20</v>
      </c>
      <c r="B21" s="34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3" x14ac:dyDescent="0.25">
      <c r="A22">
        <v>21</v>
      </c>
      <c r="B22" s="34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x14ac:dyDescent="0.25">
      <c r="A23">
        <v>22</v>
      </c>
      <c r="B23" s="34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3" x14ac:dyDescent="0.25">
      <c r="A24">
        <v>23</v>
      </c>
      <c r="B24" s="34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x14ac:dyDescent="0.25">
      <c r="A25">
        <v>24</v>
      </c>
      <c r="B25" s="34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3" x14ac:dyDescent="0.25">
      <c r="A26">
        <v>25</v>
      </c>
      <c r="B26" s="34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x14ac:dyDescent="0.25">
      <c r="A27">
        <v>26</v>
      </c>
      <c r="B27" s="34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x14ac:dyDescent="0.25">
      <c r="A28">
        <v>27</v>
      </c>
      <c r="B28" s="34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3" x14ac:dyDescent="0.25">
      <c r="A29">
        <v>28</v>
      </c>
      <c r="B29" s="34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x14ac:dyDescent="0.25">
      <c r="A30">
        <v>29</v>
      </c>
      <c r="B30" s="34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3" x14ac:dyDescent="0.25">
      <c r="A31">
        <v>30</v>
      </c>
      <c r="B31" s="34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x14ac:dyDescent="0.25">
      <c r="A32">
        <v>31</v>
      </c>
      <c r="B32" s="34" t="s">
        <v>202</v>
      </c>
      <c r="C32" t="s">
        <v>580</v>
      </c>
      <c r="D32" t="s">
        <v>586</v>
      </c>
      <c r="E32" t="s">
        <v>581</v>
      </c>
      <c r="F32" t="s">
        <v>582</v>
      </c>
      <c r="G32" t="s">
        <v>32</v>
      </c>
      <c r="H32" t="s">
        <v>564</v>
      </c>
      <c r="I32" t="s">
        <v>583</v>
      </c>
      <c r="K32" t="s">
        <v>585</v>
      </c>
      <c r="L32" s="85" t="s">
        <v>584</v>
      </c>
      <c r="M32" t="s">
        <v>575</v>
      </c>
    </row>
    <row r="33" spans="1:13" x14ac:dyDescent="0.25">
      <c r="A33">
        <v>32</v>
      </c>
      <c r="B33" s="34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3" x14ac:dyDescent="0.25">
      <c r="A34">
        <v>33</v>
      </c>
      <c r="B34" s="34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x14ac:dyDescent="0.25">
      <c r="A35">
        <v>34</v>
      </c>
      <c r="B35" s="34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x14ac:dyDescent="0.25">
      <c r="A36">
        <v>35</v>
      </c>
      <c r="B36" s="34" t="s">
        <v>221</v>
      </c>
      <c r="C36" t="s">
        <v>222</v>
      </c>
      <c r="G36" t="s">
        <v>32</v>
      </c>
      <c r="M36" t="s">
        <v>30</v>
      </c>
    </row>
    <row r="37" spans="1:13" x14ac:dyDescent="0.25">
      <c r="A37">
        <v>36</v>
      </c>
      <c r="B37" s="34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3" x14ac:dyDescent="0.25">
      <c r="A38">
        <v>37</v>
      </c>
      <c r="B38" s="34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x14ac:dyDescent="0.25">
      <c r="A39">
        <v>38</v>
      </c>
      <c r="B39" s="34" t="s">
        <v>229</v>
      </c>
      <c r="C39" t="s">
        <v>230</v>
      </c>
      <c r="G39" t="s">
        <v>32</v>
      </c>
      <c r="M39" t="s">
        <v>30</v>
      </c>
    </row>
    <row r="40" spans="1:13" x14ac:dyDescent="0.25">
      <c r="A40">
        <v>39</v>
      </c>
      <c r="B40" s="34" t="s">
        <v>231</v>
      </c>
      <c r="C40" t="s">
        <v>232</v>
      </c>
      <c r="G40" t="s">
        <v>32</v>
      </c>
      <c r="M40" t="s">
        <v>30</v>
      </c>
    </row>
    <row r="41" spans="1:13" x14ac:dyDescent="0.25">
      <c r="A41">
        <v>40</v>
      </c>
      <c r="B41" s="34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x14ac:dyDescent="0.25">
      <c r="A42">
        <v>41</v>
      </c>
      <c r="B42" s="34" t="s">
        <v>237</v>
      </c>
      <c r="C42" t="s">
        <v>238</v>
      </c>
      <c r="G42" t="s">
        <v>32</v>
      </c>
      <c r="M42" t="s">
        <v>30</v>
      </c>
    </row>
    <row r="43" spans="1:13" x14ac:dyDescent="0.25">
      <c r="A43">
        <v>42</v>
      </c>
      <c r="B43" s="34" t="s">
        <v>239</v>
      </c>
      <c r="C43" t="s">
        <v>240</v>
      </c>
      <c r="G43" t="s">
        <v>32</v>
      </c>
      <c r="M43" t="s">
        <v>30</v>
      </c>
    </row>
    <row r="44" spans="1:13" x14ac:dyDescent="0.25">
      <c r="A44">
        <v>43</v>
      </c>
      <c r="B44" s="34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3" x14ac:dyDescent="0.25">
      <c r="A45">
        <v>44</v>
      </c>
      <c r="B45" s="34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3" x14ac:dyDescent="0.25">
      <c r="A46">
        <v>45</v>
      </c>
      <c r="B46" s="34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x14ac:dyDescent="0.25">
      <c r="A47">
        <v>46</v>
      </c>
      <c r="B47" s="34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x14ac:dyDescent="0.25">
      <c r="A48">
        <v>47</v>
      </c>
      <c r="B48" s="34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x14ac:dyDescent="0.25">
      <c r="A49">
        <v>48</v>
      </c>
      <c r="B49" s="34" t="s">
        <v>269</v>
      </c>
      <c r="C49" t="s">
        <v>270</v>
      </c>
      <c r="G49" t="s">
        <v>32</v>
      </c>
      <c r="M49" t="s">
        <v>63</v>
      </c>
    </row>
    <row r="50" spans="1:13" x14ac:dyDescent="0.25">
      <c r="A50">
        <v>49</v>
      </c>
      <c r="B50" s="34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3" x14ac:dyDescent="0.25">
      <c r="A51">
        <v>50</v>
      </c>
      <c r="B51" s="34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13" x14ac:dyDescent="0.25">
      <c r="A52">
        <v>51</v>
      </c>
      <c r="B52" s="34" t="s">
        <v>281</v>
      </c>
      <c r="C52" t="s">
        <v>282</v>
      </c>
      <c r="G52" t="s">
        <v>32</v>
      </c>
    </row>
    <row r="53" spans="1:13" x14ac:dyDescent="0.25">
      <c r="A53">
        <v>52</v>
      </c>
      <c r="B53" s="34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x14ac:dyDescent="0.25">
      <c r="A54">
        <v>53</v>
      </c>
      <c r="B54" s="34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3" x14ac:dyDescent="0.25">
      <c r="A55">
        <v>54</v>
      </c>
      <c r="B55" s="34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3" x14ac:dyDescent="0.25">
      <c r="A56">
        <v>55</v>
      </c>
      <c r="B56" s="34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x14ac:dyDescent="0.25">
      <c r="A57">
        <v>56</v>
      </c>
      <c r="B57" s="34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3" x14ac:dyDescent="0.25">
      <c r="A58">
        <v>57</v>
      </c>
      <c r="B58" s="34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13" x14ac:dyDescent="0.25">
      <c r="A59">
        <v>58</v>
      </c>
      <c r="B59" s="34" t="s">
        <v>317</v>
      </c>
      <c r="C59" t="s">
        <v>318</v>
      </c>
      <c r="G59" t="s">
        <v>32</v>
      </c>
    </row>
    <row r="60" spans="1:13" x14ac:dyDescent="0.25">
      <c r="A60">
        <v>59</v>
      </c>
      <c r="B60" s="34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3" x14ac:dyDescent="0.25">
      <c r="A61">
        <v>60</v>
      </c>
      <c r="B61" s="34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3" x14ac:dyDescent="0.25">
      <c r="A62">
        <v>61</v>
      </c>
      <c r="B62" s="34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3" x14ac:dyDescent="0.25">
      <c r="A63">
        <v>62</v>
      </c>
      <c r="B63" s="34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x14ac:dyDescent="0.25">
      <c r="A64">
        <v>63</v>
      </c>
      <c r="B64" s="34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x14ac:dyDescent="0.25">
      <c r="A65">
        <v>64</v>
      </c>
      <c r="B65" s="34" t="s">
        <v>345</v>
      </c>
      <c r="C65" t="s">
        <v>346</v>
      </c>
      <c r="G65" t="s">
        <v>32</v>
      </c>
      <c r="M65" t="s">
        <v>30</v>
      </c>
    </row>
    <row r="66" spans="1:13" x14ac:dyDescent="0.25">
      <c r="A66">
        <v>65</v>
      </c>
      <c r="B66" s="34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x14ac:dyDescent="0.25">
      <c r="A67">
        <v>66</v>
      </c>
      <c r="B67" s="34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x14ac:dyDescent="0.25">
      <c r="A68">
        <v>67</v>
      </c>
      <c r="B68" s="34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3" x14ac:dyDescent="0.25">
      <c r="A69">
        <v>68</v>
      </c>
      <c r="B69" s="34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x14ac:dyDescent="0.25">
      <c r="A70">
        <v>69</v>
      </c>
      <c r="B70" s="34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x14ac:dyDescent="0.25">
      <c r="A71">
        <v>70</v>
      </c>
      <c r="B71" s="34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x14ac:dyDescent="0.25">
      <c r="A72">
        <v>71</v>
      </c>
      <c r="B72" s="34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3" x14ac:dyDescent="0.25">
      <c r="A73">
        <v>72</v>
      </c>
      <c r="B73" s="34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x14ac:dyDescent="0.25">
      <c r="A74">
        <v>73</v>
      </c>
      <c r="B74" s="34" t="s">
        <v>387</v>
      </c>
      <c r="C74" t="s">
        <v>388</v>
      </c>
      <c r="G74" t="s">
        <v>32</v>
      </c>
      <c r="M74" t="s">
        <v>30</v>
      </c>
    </row>
    <row r="75" spans="1:13" x14ac:dyDescent="0.25">
      <c r="A75">
        <v>74</v>
      </c>
      <c r="B75" s="34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x14ac:dyDescent="0.25">
      <c r="A76">
        <v>75</v>
      </c>
      <c r="B76" s="34" t="s">
        <v>395</v>
      </c>
      <c r="C76" t="s">
        <v>396</v>
      </c>
      <c r="G76" t="s">
        <v>32</v>
      </c>
      <c r="M76" t="s">
        <v>30</v>
      </c>
    </row>
    <row r="77" spans="1:13" x14ac:dyDescent="0.25">
      <c r="A77">
        <v>76</v>
      </c>
      <c r="B77" s="34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13" x14ac:dyDescent="0.25">
      <c r="A78">
        <v>77</v>
      </c>
      <c r="B78" s="34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3" x14ac:dyDescent="0.25">
      <c r="A79">
        <v>78</v>
      </c>
      <c r="B79" s="34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3" x14ac:dyDescent="0.25">
      <c r="A80">
        <v>79</v>
      </c>
      <c r="B80" s="34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3" x14ac:dyDescent="0.25">
      <c r="A81">
        <v>80</v>
      </c>
      <c r="B81" s="34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x14ac:dyDescent="0.25">
      <c r="A82">
        <v>81</v>
      </c>
      <c r="B82" s="34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3" x14ac:dyDescent="0.25">
      <c r="A83">
        <v>82</v>
      </c>
      <c r="B83" s="34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3" x14ac:dyDescent="0.25">
      <c r="A84">
        <v>83</v>
      </c>
      <c r="B84" s="34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3" x14ac:dyDescent="0.25">
      <c r="A85">
        <v>84</v>
      </c>
      <c r="B85" s="34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13" x14ac:dyDescent="0.25">
      <c r="A86">
        <v>85</v>
      </c>
      <c r="B86" s="34" t="s">
        <v>437</v>
      </c>
      <c r="C86" t="s">
        <v>438</v>
      </c>
      <c r="G86" t="s">
        <v>32</v>
      </c>
    </row>
    <row r="87" spans="1:13" x14ac:dyDescent="0.25">
      <c r="A87">
        <v>86</v>
      </c>
      <c r="B87" s="34" t="s">
        <v>439</v>
      </c>
      <c r="C87" t="s">
        <v>440</v>
      </c>
      <c r="G87" t="s">
        <v>32</v>
      </c>
    </row>
    <row r="88" spans="1:13" x14ac:dyDescent="0.25">
      <c r="A88">
        <v>87</v>
      </c>
      <c r="B88" s="34" t="s">
        <v>441</v>
      </c>
      <c r="C88" t="s">
        <v>442</v>
      </c>
      <c r="G88" t="s">
        <v>32</v>
      </c>
      <c r="M88" t="s">
        <v>30</v>
      </c>
    </row>
    <row r="89" spans="1:13" x14ac:dyDescent="0.25">
      <c r="A89">
        <v>88</v>
      </c>
      <c r="B89" s="34" t="s">
        <v>443</v>
      </c>
      <c r="C89" t="s">
        <v>444</v>
      </c>
      <c r="G89" t="s">
        <v>32</v>
      </c>
      <c r="M89" t="s">
        <v>30</v>
      </c>
    </row>
    <row r="90" spans="1:13" x14ac:dyDescent="0.25">
      <c r="A90">
        <v>89</v>
      </c>
      <c r="B90" s="34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x14ac:dyDescent="0.25">
      <c r="A91">
        <v>90</v>
      </c>
      <c r="B91" s="34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85" t="s">
        <v>578</v>
      </c>
      <c r="M91" t="s">
        <v>575</v>
      </c>
    </row>
    <row r="92" spans="1:13" x14ac:dyDescent="0.25">
      <c r="A92">
        <v>91</v>
      </c>
      <c r="B92" s="34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3" x14ac:dyDescent="0.25">
      <c r="A93">
        <v>92</v>
      </c>
      <c r="B93" s="34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3" x14ac:dyDescent="0.25">
      <c r="A94">
        <v>93</v>
      </c>
      <c r="B94" s="34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3" x14ac:dyDescent="0.25">
      <c r="A95">
        <v>94</v>
      </c>
      <c r="B95" s="34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3" x14ac:dyDescent="0.25">
      <c r="A96">
        <v>95</v>
      </c>
      <c r="B96" s="34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3" x14ac:dyDescent="0.25">
      <c r="A97">
        <v>96</v>
      </c>
      <c r="B97" s="34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x14ac:dyDescent="0.25">
      <c r="A98">
        <v>97</v>
      </c>
      <c r="B98" s="34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x14ac:dyDescent="0.25">
      <c r="A99">
        <v>98</v>
      </c>
      <c r="B99" s="34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x14ac:dyDescent="0.25">
      <c r="A100">
        <v>99</v>
      </c>
      <c r="B100" s="34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x14ac:dyDescent="0.25">
      <c r="A101">
        <v>100</v>
      </c>
      <c r="B101" s="34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3" x14ac:dyDescent="0.25">
      <c r="A102">
        <v>101</v>
      </c>
      <c r="B102" s="34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x14ac:dyDescent="0.25">
      <c r="A103">
        <v>102</v>
      </c>
      <c r="B103" s="34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13" x14ac:dyDescent="0.25">
      <c r="A104">
        <v>103</v>
      </c>
      <c r="B104" s="34" t="s">
        <v>517</v>
      </c>
      <c r="C104" t="s">
        <v>518</v>
      </c>
      <c r="G104" t="s">
        <v>32</v>
      </c>
    </row>
    <row r="105" spans="1:13" x14ac:dyDescent="0.25">
      <c r="A105">
        <v>104</v>
      </c>
      <c r="B105" s="34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x14ac:dyDescent="0.25">
      <c r="A106">
        <v>105</v>
      </c>
      <c r="B106" s="34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85"/>
      <c r="M106" t="s">
        <v>575</v>
      </c>
    </row>
    <row r="107" spans="1:13" x14ac:dyDescent="0.25">
      <c r="A107">
        <v>106</v>
      </c>
      <c r="B107" s="34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x14ac:dyDescent="0.25">
      <c r="A108">
        <v>107</v>
      </c>
      <c r="B108" s="34">
        <v>0</v>
      </c>
      <c r="C108" t="s">
        <v>580</v>
      </c>
      <c r="G108" t="s">
        <v>32</v>
      </c>
      <c r="M108" t="s">
        <v>575</v>
      </c>
    </row>
    <row r="109" spans="1:13" x14ac:dyDescent="0.25">
      <c r="A109">
        <v>108</v>
      </c>
      <c r="B109" s="34" t="s">
        <v>593</v>
      </c>
      <c r="C109" t="s">
        <v>587</v>
      </c>
      <c r="D109" t="s">
        <v>588</v>
      </c>
      <c r="E109" t="s">
        <v>589</v>
      </c>
      <c r="F109" t="s">
        <v>590</v>
      </c>
      <c r="G109" t="s">
        <v>32</v>
      </c>
      <c r="H109" t="s">
        <v>564</v>
      </c>
      <c r="I109" t="s">
        <v>591</v>
      </c>
      <c r="L109" s="85" t="s">
        <v>592</v>
      </c>
      <c r="M109" t="s">
        <v>575</v>
      </c>
    </row>
    <row r="110" spans="1:13" x14ac:dyDescent="0.25">
      <c r="A110">
        <v>109</v>
      </c>
      <c r="B110" s="34" t="s">
        <v>594</v>
      </c>
      <c r="C110" t="s">
        <v>596</v>
      </c>
      <c r="E110" t="s">
        <v>595</v>
      </c>
      <c r="F110" t="s">
        <v>31</v>
      </c>
      <c r="G110" t="s">
        <v>32</v>
      </c>
      <c r="M110" t="s">
        <v>575</v>
      </c>
    </row>
    <row r="111" spans="1:13" x14ac:dyDescent="0.25">
      <c r="A111">
        <v>110</v>
      </c>
      <c r="B111" s="34" t="s">
        <v>597</v>
      </c>
      <c r="C111" t="s">
        <v>598</v>
      </c>
      <c r="D111" t="s">
        <v>599</v>
      </c>
      <c r="E111" t="s">
        <v>600</v>
      </c>
      <c r="F111" t="s">
        <v>46</v>
      </c>
      <c r="G111" t="s">
        <v>32</v>
      </c>
      <c r="H111" t="s">
        <v>564</v>
      </c>
      <c r="M111" t="s">
        <v>575</v>
      </c>
    </row>
    <row r="112" spans="1:13" x14ac:dyDescent="0.25">
      <c r="A112">
        <v>111</v>
      </c>
      <c r="B112" s="34" t="s">
        <v>602</v>
      </c>
      <c r="C112" t="s">
        <v>601</v>
      </c>
      <c r="G112" t="s">
        <v>32</v>
      </c>
      <c r="M112" t="s">
        <v>575</v>
      </c>
    </row>
    <row r="113" spans="1:13" x14ac:dyDescent="0.25">
      <c r="A113">
        <v>112</v>
      </c>
      <c r="B113" s="34" t="s">
        <v>604</v>
      </c>
      <c r="C113" t="s">
        <v>603</v>
      </c>
      <c r="F113" t="s">
        <v>289</v>
      </c>
      <c r="G113" t="s">
        <v>32</v>
      </c>
      <c r="H113" t="s">
        <v>564</v>
      </c>
      <c r="I113" t="s">
        <v>605</v>
      </c>
      <c r="M113" t="s">
        <v>575</v>
      </c>
    </row>
    <row r="114" spans="1:13" x14ac:dyDescent="0.25">
      <c r="A114">
        <v>113</v>
      </c>
      <c r="B114" s="34" t="s">
        <v>609</v>
      </c>
      <c r="C114" t="s">
        <v>606</v>
      </c>
      <c r="E114" t="s">
        <v>607</v>
      </c>
      <c r="F114" t="s">
        <v>31</v>
      </c>
      <c r="G114" t="s">
        <v>32</v>
      </c>
      <c r="H114" t="s">
        <v>564</v>
      </c>
      <c r="I114" t="s">
        <v>608</v>
      </c>
      <c r="M114" t="s">
        <v>575</v>
      </c>
    </row>
    <row r="115" spans="1:13" x14ac:dyDescent="0.25">
      <c r="A115">
        <v>114</v>
      </c>
      <c r="B115" s="34" t="s">
        <v>611</v>
      </c>
      <c r="C115" t="s">
        <v>612</v>
      </c>
      <c r="D115" t="s">
        <v>615</v>
      </c>
      <c r="E115" t="s">
        <v>613</v>
      </c>
      <c r="F115" t="s">
        <v>614</v>
      </c>
      <c r="G115" t="s">
        <v>32</v>
      </c>
      <c r="I115" t="s">
        <v>610</v>
      </c>
      <c r="M115" t="s">
        <v>575</v>
      </c>
    </row>
    <row r="116" spans="1:13" x14ac:dyDescent="0.25">
      <c r="A116">
        <v>115</v>
      </c>
      <c r="B116" s="34" t="s">
        <v>619</v>
      </c>
      <c r="C116" t="s">
        <v>617</v>
      </c>
      <c r="E116" t="s">
        <v>616</v>
      </c>
      <c r="F116" t="s">
        <v>165</v>
      </c>
      <c r="G116" t="s">
        <v>32</v>
      </c>
      <c r="H116" t="s">
        <v>564</v>
      </c>
      <c r="I116" t="s">
        <v>618</v>
      </c>
      <c r="M116" t="s">
        <v>575</v>
      </c>
    </row>
    <row r="117" spans="1:13" x14ac:dyDescent="0.25">
      <c r="A117">
        <v>116</v>
      </c>
      <c r="B117" s="34" t="s">
        <v>620</v>
      </c>
      <c r="C117" t="s">
        <v>621</v>
      </c>
      <c r="E117" t="s">
        <v>622</v>
      </c>
      <c r="F117" t="s">
        <v>165</v>
      </c>
      <c r="G117" t="s">
        <v>32</v>
      </c>
      <c r="H117" t="s">
        <v>564</v>
      </c>
      <c r="I117" t="s">
        <v>623</v>
      </c>
      <c r="M117" t="s">
        <v>575</v>
      </c>
    </row>
    <row r="118" spans="1:13" x14ac:dyDescent="0.25">
      <c r="A118">
        <v>117</v>
      </c>
      <c r="B118" s="34" t="s">
        <v>625</v>
      </c>
      <c r="C118" t="s">
        <v>624</v>
      </c>
      <c r="E118" t="s">
        <v>626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x14ac:dyDescent="0.25">
      <c r="A119">
        <v>118</v>
      </c>
      <c r="B119" s="34" t="s">
        <v>627</v>
      </c>
      <c r="C119" t="s">
        <v>631</v>
      </c>
      <c r="D119" t="s">
        <v>628</v>
      </c>
      <c r="E119" t="s">
        <v>629</v>
      </c>
      <c r="F119" t="s">
        <v>46</v>
      </c>
      <c r="G119" t="s">
        <v>32</v>
      </c>
      <c r="H119" t="s">
        <v>564</v>
      </c>
      <c r="I119" t="s">
        <v>630</v>
      </c>
      <c r="M119" t="s">
        <v>575</v>
      </c>
    </row>
    <row r="120" spans="1:13" x14ac:dyDescent="0.25">
      <c r="A120">
        <v>119</v>
      </c>
      <c r="B120" s="34" t="s">
        <v>641</v>
      </c>
      <c r="C120" t="s">
        <v>632</v>
      </c>
      <c r="E120" t="s">
        <v>633</v>
      </c>
      <c r="F120" t="s">
        <v>62</v>
      </c>
      <c r="G120" t="s">
        <v>32</v>
      </c>
      <c r="H120" t="s">
        <v>564</v>
      </c>
      <c r="M120" t="s">
        <v>575</v>
      </c>
    </row>
    <row r="121" spans="1:13" x14ac:dyDescent="0.25">
      <c r="A121">
        <v>120</v>
      </c>
      <c r="B121" s="34" t="s">
        <v>634</v>
      </c>
      <c r="C121" t="s">
        <v>635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636</v>
      </c>
      <c r="J121">
        <v>0</v>
      </c>
      <c r="K121">
        <v>0</v>
      </c>
      <c r="M121" t="s">
        <v>575</v>
      </c>
    </row>
    <row r="122" spans="1:13" x14ac:dyDescent="0.25">
      <c r="A122">
        <v>121</v>
      </c>
      <c r="B122" s="34" t="s">
        <v>640</v>
      </c>
      <c r="C122" t="s">
        <v>639</v>
      </c>
      <c r="E122" t="s">
        <v>637</v>
      </c>
      <c r="F122" t="s">
        <v>119</v>
      </c>
      <c r="G122" t="s">
        <v>32</v>
      </c>
      <c r="H122" t="s">
        <v>564</v>
      </c>
      <c r="I122" t="s">
        <v>638</v>
      </c>
      <c r="M122" t="s">
        <v>575</v>
      </c>
    </row>
    <row r="123" spans="1:13" x14ac:dyDescent="0.25">
      <c r="A123">
        <v>122</v>
      </c>
      <c r="B123" s="34" t="s">
        <v>643</v>
      </c>
      <c r="C123" t="s">
        <v>642</v>
      </c>
      <c r="F123" t="s">
        <v>31</v>
      </c>
      <c r="G123" t="s">
        <v>32</v>
      </c>
      <c r="H123" t="s">
        <v>564</v>
      </c>
      <c r="I123" t="s">
        <v>644</v>
      </c>
      <c r="M123" t="s">
        <v>575</v>
      </c>
    </row>
    <row r="124" spans="1:13" x14ac:dyDescent="0.25">
      <c r="A124">
        <v>123</v>
      </c>
    </row>
    <row r="125" spans="1:13" x14ac:dyDescent="0.25">
      <c r="A125">
        <v>124</v>
      </c>
    </row>
    <row r="126" spans="1:13" x14ac:dyDescent="0.25">
      <c r="A126">
        <v>125</v>
      </c>
    </row>
    <row r="127" spans="1:13" x14ac:dyDescent="0.25">
      <c r="A127">
        <v>126</v>
      </c>
    </row>
    <row r="128" spans="1:13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91" r:id="rId1"/>
    <hyperlink ref="L32" r:id="rId2"/>
    <hyperlink ref="L109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vendedor2</cp:lastModifiedBy>
  <cp:lastPrinted>2014-01-10T12:49:58Z</cp:lastPrinted>
  <dcterms:created xsi:type="dcterms:W3CDTF">2013-07-12T05:01:37Z</dcterms:created>
  <dcterms:modified xsi:type="dcterms:W3CDTF">2014-01-10T14:59:35Z</dcterms:modified>
</cp:coreProperties>
</file>