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25725" concurrentCalc="0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S14" i="1"/>
  <c r="S12"/>
  <c r="S11"/>
  <c r="R12"/>
  <c r="M11"/>
  <c r="Q11"/>
  <c r="R13"/>
  <c r="R15"/>
  <c r="R16"/>
  <c r="R17"/>
  <c r="R18"/>
  <c r="R19"/>
  <c r="R20"/>
  <c r="R21"/>
  <c r="R22"/>
  <c r="R23"/>
  <c r="R24"/>
  <c r="R25"/>
  <c r="R26"/>
  <c r="R27"/>
  <c r="R28"/>
  <c r="I6"/>
  <c r="D7"/>
  <c r="J4"/>
  <c r="F8"/>
  <c r="J7"/>
  <c r="F7"/>
  <c r="F6"/>
  <c r="E5"/>
  <c r="D8"/>
  <c r="D6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11"/>
  <c r="J8"/>
  <c r="J11"/>
  <c r="J29"/>
  <c r="J30"/>
  <c r="J31"/>
  <c r="J32"/>
  <c r="J33"/>
</calcChain>
</file>

<file path=xl/sharedStrings.xml><?xml version="1.0" encoding="utf-8"?>
<sst xmlns="http://schemas.openxmlformats.org/spreadsheetml/2006/main" count="826" uniqueCount="594">
  <si>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</si>
  <si>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</si>
  <si>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</si>
  <si>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</si>
  <si>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</si>
  <si>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</si>
  <si>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</si>
  <si>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</si>
  <si>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</si>
  <si>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</si>
  <si>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</si>
  <si>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</si>
  <si>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</si>
  <si>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</si>
  <si>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</si>
  <si>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</si>
  <si>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</si>
  <si>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</si>
  <si>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</si>
  <si>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</si>
  <si>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</si>
  <si>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</si>
  <si>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</si>
  <si>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</si>
  <si>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</si>
  <si>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</si>
  <si>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</si>
  <si>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</si>
  <si>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</si>
  <si>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</si>
  <si>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</si>
  <si>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</si>
  <si>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</si>
  <si>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</si>
  <si>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</si>
  <si>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</si>
  <si>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</si>
  <si>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</si>
  <si>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</si>
  <si>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</si>
  <si>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</si>
  <si>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</si>
  <si>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</si>
  <si>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</si>
  <si>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</si>
  <si>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</si>
  <si>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</si>
  <si>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</si>
  <si>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</si>
  <si>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</si>
  <si>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</si>
  <si>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</si>
  <si>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</si>
  <si>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</si>
  <si>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</si>
  <si>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</si>
  <si>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</si>
  <si>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</si>
  <si>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</si>
  <si>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</si>
  <si>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</si>
  <si>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</si>
  <si>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</si>
  <si>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</si>
  <si>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</si>
  <si>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</si>
  <si>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</si>
  <si>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</si>
  <si>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</si>
  <si>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</si>
  <si>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</si>
  <si>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</si>
  <si>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</si>
  <si>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</si>
  <si>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</si>
  <si>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</si>
  <si>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</si>
  <si>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</si>
  <si>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</si>
  <si>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</si>
  <si>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</si>
  <si>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</si>
  <si>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</si>
  <si>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</si>
  <si>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</si>
  <si>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</si>
  <si>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</si>
  <si>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</si>
  <si>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</si>
  <si>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</si>
  <si>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</si>
  <si>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</si>
  <si>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</si>
  <si>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</si>
  <si>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</si>
  <si>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</si>
  <si>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</si>
  <si>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</si>
  <si>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</si>
  <si>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</si>
  <si>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</si>
  <si>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</si>
  <si>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</si>
  <si>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</si>
  <si>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</si>
  <si>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</si>
  <si>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</si>
  <si>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</si>
  <si>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</si>
  <si>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</si>
  <si>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</si>
  <si>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</si>
  <si>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</si>
  <si>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</si>
  <si>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</si>
  <si>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</si>
  <si>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</si>
  <si>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</si>
  <si>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</si>
  <si>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</si>
  <si>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</si>
  <si>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</si>
  <si>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</si>
  <si>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</si>
  <si>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</si>
  <si>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</si>
  <si>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</si>
  <si>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</si>
  <si>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</si>
  <si>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</si>
  <si>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</si>
  <si>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</si>
  <si>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</si>
  <si>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</si>
  <si>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</si>
  <si>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</si>
  <si>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</si>
  <si>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</si>
  <si>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</si>
  <si>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</si>
  <si>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</si>
  <si>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</si>
  <si>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</si>
  <si>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</si>
  <si>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</si>
  <si>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</si>
  <si>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</si>
  <si>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</si>
  <si>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</si>
  <si>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</si>
  <si>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</si>
  <si>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</si>
  <si>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</si>
  <si>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</si>
  <si>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</si>
  <si>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</si>
  <si>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</si>
  <si>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</si>
  <si>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</si>
  <si>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</si>
  <si>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</si>
  <si>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</si>
  <si>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</si>
  <si>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</si>
  <si>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</si>
  <si>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</si>
  <si>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</si>
  <si>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</si>
  <si>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</si>
  <si>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</si>
  <si>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</si>
  <si>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</si>
  <si>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</si>
  <si>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</si>
  <si>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</si>
  <si>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</si>
  <si>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</si>
  <si>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</si>
  <si>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</si>
  <si>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</si>
  <si>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</si>
  <si>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</si>
  <si>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</si>
  <si>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</si>
  <si>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</si>
  <si>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</si>
  <si>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</si>
  <si>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</si>
  <si>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</si>
  <si>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</si>
  <si>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</si>
  <si>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</si>
  <si>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</si>
  <si>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</si>
  <si>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</si>
  <si>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</si>
  <si>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</si>
  <si>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</si>
  <si>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</si>
  <si>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</si>
  <si>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</si>
  <si>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</si>
  <si>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</si>
  <si>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</si>
  <si>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</si>
  <si>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</si>
  <si>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</si>
  <si>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</si>
  <si>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</si>
  <si>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</si>
  <si>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</si>
  <si>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</si>
  <si>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</si>
  <si>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</si>
  <si>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</si>
  <si>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</si>
  <si>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</si>
  <si>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</si>
  <si>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</si>
  <si>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</si>
  <si>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</si>
  <si>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</si>
  <si>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</si>
  <si>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</si>
  <si>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</si>
  <si>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</si>
  <si>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</si>
  <si>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</si>
  <si>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</si>
  <si>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</si>
  <si>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</si>
  <si>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</si>
  <si>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</si>
  <si>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</si>
  <si>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</si>
  <si>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</si>
  <si>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</si>
  <si>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</si>
  <si>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</si>
  <si>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</si>
  <si>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</si>
  <si>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</si>
  <si>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</si>
  <si>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</si>
  <si>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</si>
  <si>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</si>
  <si>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</si>
  <si>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</si>
  <si>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</si>
  <si>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</si>
  <si>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</si>
  <si>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</si>
  <si>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</si>
  <si>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</si>
  <si>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</si>
  <si>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</si>
  <si>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</si>
  <si>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</si>
  <si>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</si>
  <si>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</si>
  <si>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</si>
  <si>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</si>
  <si>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</si>
  <si>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</si>
  <si>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</si>
  <si>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</si>
  <si>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</si>
  <si>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</si>
  <si>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</si>
  <si>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</si>
  <si>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</si>
  <si>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</si>
  <si>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</si>
  <si>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</si>
  <si>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</si>
  <si>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</si>
  <si>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</si>
  <si>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</si>
  <si>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</si>
  <si>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</si>
  <si>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</si>
  <si>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</si>
  <si>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</si>
  <si>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</si>
  <si>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</si>
  <si>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</si>
  <si>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</si>
  <si>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</si>
  <si>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</si>
  <si>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</si>
  <si>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</si>
  <si>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</si>
  <si>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</si>
  <si>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</si>
  <si>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</si>
  <si>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</si>
  <si>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</si>
  <si>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</si>
  <si>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</si>
  <si>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</si>
  <si>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</si>
  <si>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</si>
  <si>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</si>
  <si>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</si>
  <si>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</si>
  <si>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</si>
  <si>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</si>
  <si>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</si>
  <si>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</si>
  <si>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</si>
  <si>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</si>
  <si>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</si>
  <si>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</si>
  <si>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</si>
  <si>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</si>
  <si>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</si>
  <si>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</si>
  <si>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</si>
  <si>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</si>
  <si>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</si>
  <si>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</si>
  <si>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</si>
  <si>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</si>
  <si>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</si>
  <si>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</si>
  <si>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</si>
  <si>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</si>
  <si>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</si>
  <si>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</si>
  <si>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</si>
  <si>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</si>
  <si>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</si>
  <si>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</si>
  <si>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</si>
  <si>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</si>
  <si>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</si>
  <si>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</si>
  <si>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</si>
  <si>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</si>
  <si>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</si>
  <si>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</si>
  <si>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</si>
  <si>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</si>
  <si>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</si>
  <si>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</si>
  <si>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</si>
  <si>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</si>
  <si>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</si>
  <si>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</si>
  <si>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</si>
  <si>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</si>
  <si>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</si>
  <si>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</si>
  <si>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</si>
  <si>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</si>
  <si>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</si>
  <si>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</si>
  <si>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</si>
  <si>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</si>
  <si>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</si>
  <si>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</si>
  <si>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</si>
  <si>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</si>
  <si>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</si>
  <si>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</si>
  <si>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</si>
  <si>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</si>
  <si>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</si>
  <si>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</si>
  <si>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</si>
  <si>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</si>
  <si>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</si>
  <si>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</si>
  <si>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</si>
  <si>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</si>
  <si>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</si>
  <si>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</si>
  <si>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</si>
  <si>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</si>
  <si>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</si>
  <si>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</si>
  <si>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</si>
  <si>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</si>
  <si>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</si>
  <si>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</si>
  <si>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</si>
  <si>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</si>
  <si>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</si>
  <si>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</si>
  <si>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</si>
  <si>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</si>
  <si>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</si>
  <si>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</si>
  <si>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</si>
  <si>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</si>
  <si>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</si>
  <si>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</si>
  <si>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</si>
  <si>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</si>
  <si>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</si>
  <si>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</si>
  <si>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</si>
  <si>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</si>
  <si>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</si>
  <si>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</si>
  <si>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</si>
  <si>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</si>
  <si>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</si>
  <si>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</si>
  <si>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</si>
  <si>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</si>
  <si>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</si>
  <si>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</si>
  <si>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</si>
  <si>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</si>
  <si>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</si>
  <si>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</si>
  <si>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</si>
  <si>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</si>
  <si>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</si>
  <si>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</si>
  <si>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</si>
  <si>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</si>
  <si>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</si>
  <si>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</si>
  <si>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</si>
  <si>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</si>
  <si>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</si>
  <si>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</si>
  <si>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</si>
  <si>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</si>
  <si>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</si>
  <si>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</si>
  <si>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</si>
  <si>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</si>
  <si>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</si>
  <si>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</si>
  <si>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</si>
  <si>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</si>
  <si>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</si>
  <si>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</si>
  <si>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</si>
  <si>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</si>
  <si>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</si>
  <si>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</si>
  <si>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</si>
  <si>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</si>
  <si>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</si>
  <si>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</si>
  <si>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</si>
  <si>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</si>
  <si>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</si>
  <si>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</si>
  <si>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</si>
  <si>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</si>
  <si>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</si>
  <si>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</si>
  <si>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</si>
  <si>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</si>
  <si>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</si>
  <si>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</si>
  <si>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</si>
  <si>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</si>
  <si>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</si>
  <si>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</si>
  <si>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</si>
  <si>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</si>
  <si>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</si>
  <si>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</si>
  <si>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</si>
  <si>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</si>
  <si>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</si>
  <si>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</si>
  <si>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</si>
  <si>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</si>
  <si>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</si>
  <si>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</si>
  <si>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</si>
  <si>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</si>
  <si>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</si>
  <si>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</si>
  <si>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</si>
  <si>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</si>
  <si>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</si>
  <si>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</si>
  <si>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</si>
  <si>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</si>
  <si>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</si>
  <si>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</si>
  <si>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</si>
  <si>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</si>
  <si>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</si>
  <si>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</si>
  <si>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</si>
  <si>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</si>
  <si>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</si>
  <si>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</si>
  <si>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</si>
  <si>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</si>
  <si>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</si>
  <si>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</si>
  <si>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</si>
  <si>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</si>
  <si>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</si>
  <si>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</si>
  <si>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</si>
  <si>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</si>
  <si>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</si>
  <si>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</si>
  <si>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</si>
  <si>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</si>
  <si>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</si>
  <si>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</si>
  <si>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</si>
  <si>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</si>
  <si>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</si>
  <si>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</si>
  <si>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</si>
  <si>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</si>
  <si>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</si>
  <si>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</si>
  <si>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</si>
  <si>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</si>
  <si>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</si>
  <si>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</si>
  <si>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</si>
  <si>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</si>
  <si>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</si>
  <si>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</si>
  <si>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</si>
  <si>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</si>
  <si>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</si>
  <si>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</si>
  <si>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</si>
  <si>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</si>
  <si>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</si>
  <si>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</si>
  <si>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</si>
  <si>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</si>
  <si>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</si>
  <si>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</si>
  <si>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</si>
  <si>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</si>
  <si>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</si>
  <si>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</si>
  <si>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</si>
  <si>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</si>
  <si>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</si>
  <si>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</si>
  <si>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</si>
  <si>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</si>
  <si>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</si>
  <si>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</si>
  <si>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</si>
  <si>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</si>
  <si>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</si>
  <si>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</si>
  <si>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</si>
  <si>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</si>
  <si>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</si>
  <si>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</si>
  <si>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</si>
  <si>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</si>
  <si>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</si>
  <si>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</si>
  <si>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</si>
  <si>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</si>
  <si>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</si>
  <si>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</si>
  <si>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</si>
  <si>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</si>
  <si>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</si>
  <si>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</si>
  <si>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</si>
  <si>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</si>
  <si>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</si>
  <si>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</si>
  <si>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</si>
  <si>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</si>
  <si>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</si>
  <si>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linde</t>
  </si>
  <si>
    <t>nnn</t>
  </si>
  <si>
    <t>nuevo fima</t>
  </si>
  <si>
    <t>CIL. 2 EFEC. 50X250 A/MAG</t>
  </si>
  <si>
    <t xml:space="preserve">KIT MANTENIMIENTO </t>
  </si>
  <si>
    <t>HORQ. DOBLE C/PAS. M16X1.5</t>
  </si>
  <si>
    <t>CLEVIS DOBLE C95-50</t>
  </si>
  <si>
    <t>CLEVIS SOPORTE CIL. CIL. C9550</t>
  </si>
  <si>
    <t>89.407.400-0</t>
  </si>
  <si>
    <t>MARZULLO S.A.</t>
  </si>
  <si>
    <t>AV.PDTE.FREI MONTALVA 3899</t>
  </si>
  <si>
    <t>HANS SCHONFFELDT</t>
  </si>
  <si>
    <t>(2)7369332</t>
  </si>
  <si>
    <t>TAYLOR</t>
  </si>
</sst>
</file>

<file path=xl/styles.xml><?xml version="1.0" encoding="utf-8"?>
<styleSheet xmlns="http://schemas.openxmlformats.org/spreadsheetml/2006/main">
  <numFmts count="3">
    <numFmt numFmtId="164" formatCode="[$-340A]d&quot; de &quot;mmmm&quot; de &quot;yyyy;@"/>
    <numFmt numFmtId="165" formatCode="00000\-0000"/>
    <numFmt numFmtId="166" formatCode="0;\-0;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27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2" xfId="1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2" xfId="0" applyFont="1" applyFill="1" applyBorder="1" applyAlignment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6" fontId="8" fillId="2" borderId="17" xfId="0" applyNumberFormat="1" applyFont="1" applyFill="1" applyBorder="1" applyAlignment="1" applyProtection="1">
      <alignment horizontal="center"/>
    </xf>
    <xf numFmtId="166" fontId="8" fillId="2" borderId="17" xfId="0" applyNumberFormat="1" applyFont="1" applyFill="1" applyBorder="1" applyAlignment="1" applyProtection="1">
      <alignment horizontal="center"/>
      <protection locked="0"/>
    </xf>
    <xf numFmtId="166" fontId="8" fillId="2" borderId="1" xfId="0" applyNumberFormat="1" applyFont="1" applyFill="1" applyBorder="1" applyAlignment="1" applyProtection="1">
      <alignment horizontal="center"/>
    </xf>
    <xf numFmtId="166" fontId="8" fillId="2" borderId="18" xfId="0" applyNumberFormat="1" applyFont="1" applyFill="1" applyBorder="1" applyAlignment="1" applyProtection="1">
      <alignment horizontal="center"/>
    </xf>
    <xf numFmtId="166" fontId="8" fillId="2" borderId="18" xfId="0" applyNumberFormat="1" applyFont="1" applyFill="1" applyBorder="1" applyAlignment="1" applyProtection="1">
      <alignment horizontal="center"/>
      <protection locked="0"/>
    </xf>
    <xf numFmtId="166" fontId="8" fillId="2" borderId="2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  <protection locked="0"/>
    </xf>
    <xf numFmtId="166" fontId="8" fillId="2" borderId="14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Protection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8" fillId="2" borderId="5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4" fillId="2" borderId="2" xfId="0" applyNumberFormat="1" applyFont="1" applyFill="1" applyBorder="1" applyAlignment="1" applyProtection="1">
      <alignment horizontal="left"/>
    </xf>
    <xf numFmtId="166" fontId="14" fillId="2" borderId="1" xfId="0" applyNumberFormat="1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7" xfId="0" applyFont="1" applyFill="1" applyBorder="1" applyProtection="1">
      <protection locked="0"/>
    </xf>
    <xf numFmtId="0" fontId="15" fillId="2" borderId="18" xfId="0" applyFont="1" applyFill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2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166" fontId="14" fillId="2" borderId="0" xfId="0" applyNumberFormat="1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30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S33"/>
  <sheetViews>
    <sheetView tabSelected="1" topLeftCell="B1" zoomScaleNormal="100" workbookViewId="0">
      <selection activeCell="M3" sqref="M3"/>
    </sheetView>
  </sheetViews>
  <sheetFormatPr baseColWidth="10" defaultRowHeight="1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9" ht="16.5" customHeight="1" thickBot="1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9" ht="57" customHeight="1" thickBot="1">
      <c r="B2" s="9"/>
      <c r="C2" s="10"/>
      <c r="D2" s="10"/>
      <c r="E2" s="10"/>
      <c r="F2" s="11"/>
      <c r="G2" s="12"/>
      <c r="H2" s="12"/>
      <c r="I2" s="13"/>
      <c r="J2" s="84">
        <v>1308</v>
      </c>
      <c r="K2" s="7"/>
      <c r="L2" s="7"/>
    </row>
    <row r="3" spans="2:19" ht="7.5" customHeight="1" thickBot="1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9">
      <c r="B4" s="37" t="s">
        <v>6</v>
      </c>
      <c r="C4" s="38"/>
      <c r="D4" s="99" t="s">
        <v>588</v>
      </c>
      <c r="E4" s="38" t="s">
        <v>12</v>
      </c>
      <c r="F4" s="39"/>
      <c r="G4" s="39"/>
      <c r="H4" s="40"/>
      <c r="I4" s="38" t="s">
        <v>9</v>
      </c>
      <c r="J4" s="103" t="str">
        <f>VLOOKUP(D4,CLIENTES,10,FALSE)</f>
        <v>(2)7369332</v>
      </c>
      <c r="K4" s="20"/>
    </row>
    <row r="5" spans="2:19">
      <c r="B5" s="41"/>
      <c r="C5" s="42"/>
      <c r="D5" s="43"/>
      <c r="E5" s="116" t="str">
        <f>VLOOKUP(D4,CLIENTES,4,FALSE)</f>
        <v>AV.PDTE.FREI MONTALVA 3899</v>
      </c>
      <c r="F5" s="116"/>
      <c r="G5" s="116"/>
      <c r="H5" s="116"/>
      <c r="I5" s="116"/>
      <c r="J5" s="117"/>
      <c r="K5" s="20"/>
    </row>
    <row r="6" spans="2:19" ht="17.25" customHeight="1">
      <c r="B6" s="41" t="s">
        <v>27</v>
      </c>
      <c r="C6" s="42"/>
      <c r="D6" s="101" t="str">
        <f>VLOOKUP(D4,CLIENTES,2,FALSE)</f>
        <v>MARZULLO S.A.</v>
      </c>
      <c r="E6" s="42" t="s">
        <v>7</v>
      </c>
      <c r="F6" s="118">
        <f>VLOOKUP(D4,CLIENTES,5,FALSE)</f>
        <v>0</v>
      </c>
      <c r="G6" s="118"/>
      <c r="H6" s="118"/>
      <c r="I6" s="94">
        <f>VLOOKUP(D4,CLIENTES,11,FALSE)</f>
        <v>0</v>
      </c>
      <c r="J6" s="44"/>
    </row>
    <row r="7" spans="2:19">
      <c r="B7" s="41" t="s">
        <v>25</v>
      </c>
      <c r="C7" s="42"/>
      <c r="D7" s="100">
        <f>VLOOKUP(D4,CLIENTES,3,FALSE)</f>
        <v>0</v>
      </c>
      <c r="E7" s="42" t="s">
        <v>8</v>
      </c>
      <c r="F7" s="119" t="str">
        <f>VLOOKUP(D4,CLIENTES,6,FALSE)</f>
        <v>CONCHALI</v>
      </c>
      <c r="G7" s="119"/>
      <c r="H7" s="119"/>
      <c r="I7" s="42" t="s">
        <v>26</v>
      </c>
      <c r="J7" s="102" t="str">
        <f>VLOOKUP(D4,CLIENTES,8,FALSE)</f>
        <v>HANS SCHONFFELDT</v>
      </c>
    </row>
    <row r="8" spans="2:19" ht="15.75" thickBot="1">
      <c r="B8" s="114" t="s">
        <v>28</v>
      </c>
      <c r="C8" s="115"/>
      <c r="D8" s="100">
        <f>VLOOKUP(D4,CLIENTES,7,FALSE)</f>
        <v>0</v>
      </c>
      <c r="E8" s="42" t="s">
        <v>11</v>
      </c>
      <c r="F8" s="118">
        <f>VLOOKUP(D4,CLIENTES,12,FALSE)</f>
        <v>0</v>
      </c>
      <c r="G8" s="118"/>
      <c r="H8" s="118"/>
      <c r="I8" s="42" t="s">
        <v>14</v>
      </c>
      <c r="J8" s="45">
        <f ca="1">TODAY()</f>
        <v>41646</v>
      </c>
      <c r="K8" s="20"/>
      <c r="L8" s="20"/>
    </row>
    <row r="9" spans="2:19" ht="16.5" thickTop="1" thickBot="1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9" ht="15.75" thickBot="1">
      <c r="B10" s="50" t="s">
        <v>1</v>
      </c>
      <c r="C10" s="108" t="s">
        <v>24</v>
      </c>
      <c r="D10" s="109"/>
      <c r="E10" s="110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/>
      <c r="N10" s="25" t="s">
        <v>593</v>
      </c>
      <c r="O10" s="25"/>
      <c r="P10" s="26" t="s">
        <v>16</v>
      </c>
      <c r="Q10" s="25" t="s">
        <v>19</v>
      </c>
      <c r="R10" s="27" t="s">
        <v>20</v>
      </c>
    </row>
    <row r="11" spans="2:19">
      <c r="B11" s="95">
        <v>1</v>
      </c>
      <c r="C11" s="111" t="s">
        <v>583</v>
      </c>
      <c r="D11" s="112"/>
      <c r="E11" s="113"/>
      <c r="F11" s="105">
        <v>1</v>
      </c>
      <c r="G11" s="106" t="s">
        <v>23</v>
      </c>
      <c r="H11" s="85">
        <f>VLOOKUP(B11,COTIZADO,8,FALSE)</f>
        <v>89500</v>
      </c>
      <c r="I11" s="86"/>
      <c r="J11" s="87">
        <f t="shared" ref="J11:J28" si="0">F11*H11*(1-I11/100)</f>
        <v>89500</v>
      </c>
      <c r="K11" s="28">
        <v>1</v>
      </c>
      <c r="L11" s="29">
        <v>92877</v>
      </c>
      <c r="M11" s="29">
        <f>+L11*0.95</f>
        <v>88233.15</v>
      </c>
      <c r="N11" s="29">
        <v>59940</v>
      </c>
      <c r="O11" s="29"/>
      <c r="P11" s="30">
        <v>1.6</v>
      </c>
      <c r="Q11" s="31">
        <f>+N11</f>
        <v>59940</v>
      </c>
      <c r="R11" s="35">
        <v>89500</v>
      </c>
      <c r="S11" s="8">
        <f>+L11*(1-0.05)</f>
        <v>88233.15</v>
      </c>
    </row>
    <row r="12" spans="2:19">
      <c r="B12" s="96">
        <v>2</v>
      </c>
      <c r="C12" s="120" t="s">
        <v>584</v>
      </c>
      <c r="D12" s="121"/>
      <c r="E12" s="122"/>
      <c r="F12" s="104">
        <v>1</v>
      </c>
      <c r="G12" s="107" t="s">
        <v>23</v>
      </c>
      <c r="H12" s="88">
        <f t="shared" ref="H12:H28" si="1">VLOOKUP(B12,COTIZADO,8,FALSE)</f>
        <v>6842</v>
      </c>
      <c r="I12" s="89"/>
      <c r="J12" s="90">
        <f t="shared" si="0"/>
        <v>6842</v>
      </c>
      <c r="K12" s="28">
        <v>2</v>
      </c>
      <c r="L12" s="29">
        <v>6842</v>
      </c>
      <c r="M12" s="29"/>
      <c r="N12" s="29">
        <v>14489</v>
      </c>
      <c r="O12" s="29"/>
      <c r="P12" s="30">
        <v>1.6</v>
      </c>
      <c r="Q12" s="31">
        <v>9056</v>
      </c>
      <c r="R12" s="35">
        <f>+L12</f>
        <v>6842</v>
      </c>
      <c r="S12" s="8">
        <f>+L12*(1-0.05)</f>
        <v>6499.9</v>
      </c>
    </row>
    <row r="13" spans="2:19">
      <c r="B13" s="96">
        <v>3</v>
      </c>
      <c r="C13" s="120" t="s">
        <v>585</v>
      </c>
      <c r="D13" s="121"/>
      <c r="E13" s="122"/>
      <c r="F13" s="104">
        <v>2</v>
      </c>
      <c r="G13" s="107" t="s">
        <v>23</v>
      </c>
      <c r="H13" s="88">
        <f t="shared" si="1"/>
        <v>11070</v>
      </c>
      <c r="I13" s="89"/>
      <c r="J13" s="90">
        <f t="shared" si="0"/>
        <v>22140</v>
      </c>
      <c r="K13" s="28">
        <v>3</v>
      </c>
      <c r="L13" s="29"/>
      <c r="M13" s="29"/>
      <c r="N13" s="29">
        <v>11070</v>
      </c>
      <c r="O13" s="29"/>
      <c r="P13" s="30">
        <v>1.8</v>
      </c>
      <c r="Q13" s="31">
        <v>6150</v>
      </c>
      <c r="R13" s="35">
        <f t="shared" ref="R13:R28" si="2">Q13*P13</f>
        <v>11070</v>
      </c>
    </row>
    <row r="14" spans="2:19">
      <c r="B14" s="96">
        <v>4</v>
      </c>
      <c r="C14" s="120" t="s">
        <v>586</v>
      </c>
      <c r="D14" s="121"/>
      <c r="E14" s="122"/>
      <c r="F14" s="104">
        <v>2</v>
      </c>
      <c r="G14" s="107" t="s">
        <v>23</v>
      </c>
      <c r="H14" s="88">
        <f t="shared" si="1"/>
        <v>11720</v>
      </c>
      <c r="I14" s="89"/>
      <c r="J14" s="90">
        <f t="shared" si="0"/>
        <v>23440</v>
      </c>
      <c r="K14" s="28">
        <v>4</v>
      </c>
      <c r="L14" s="29">
        <v>12337</v>
      </c>
      <c r="M14" s="29"/>
      <c r="N14" s="29">
        <v>15516</v>
      </c>
      <c r="O14" s="29"/>
      <c r="P14" s="30">
        <v>1.8</v>
      </c>
      <c r="Q14" s="31">
        <v>8620</v>
      </c>
      <c r="R14" s="35">
        <v>11720</v>
      </c>
      <c r="S14" s="8">
        <f>+L14*(1-0.05)</f>
        <v>11720.15</v>
      </c>
    </row>
    <row r="15" spans="2:19">
      <c r="B15" s="96">
        <v>5</v>
      </c>
      <c r="C15" s="120" t="s">
        <v>587</v>
      </c>
      <c r="D15" s="121"/>
      <c r="E15" s="122"/>
      <c r="F15" s="104">
        <v>2</v>
      </c>
      <c r="G15" s="107" t="s">
        <v>23</v>
      </c>
      <c r="H15" s="88">
        <f t="shared" si="1"/>
        <v>14598</v>
      </c>
      <c r="I15" s="89">
        <v>0</v>
      </c>
      <c r="J15" s="90">
        <f t="shared" si="0"/>
        <v>29196</v>
      </c>
      <c r="K15" s="28">
        <v>5</v>
      </c>
      <c r="L15" s="29"/>
      <c r="M15" s="29"/>
      <c r="N15" s="29">
        <v>14598</v>
      </c>
      <c r="O15" s="29"/>
      <c r="P15" s="30">
        <v>1.8</v>
      </c>
      <c r="Q15" s="31">
        <v>8110</v>
      </c>
      <c r="R15" s="35">
        <f t="shared" si="2"/>
        <v>14598</v>
      </c>
    </row>
    <row r="16" spans="2:19">
      <c r="B16" s="96">
        <v>6</v>
      </c>
      <c r="C16" s="123"/>
      <c r="D16" s="124"/>
      <c r="E16" s="125"/>
      <c r="F16" s="97"/>
      <c r="G16" s="58"/>
      <c r="H16" s="88">
        <f t="shared" si="1"/>
        <v>0</v>
      </c>
      <c r="I16" s="89">
        <v>0</v>
      </c>
      <c r="J16" s="90">
        <f t="shared" si="0"/>
        <v>0</v>
      </c>
      <c r="K16" s="28">
        <v>6</v>
      </c>
      <c r="L16" s="29"/>
      <c r="M16" s="29"/>
      <c r="N16" s="29"/>
      <c r="O16" s="29"/>
      <c r="P16" s="30"/>
      <c r="Q16" s="31"/>
      <c r="R16" s="35">
        <f t="shared" si="2"/>
        <v>0</v>
      </c>
    </row>
    <row r="17" spans="2:18">
      <c r="B17" s="96">
        <v>7</v>
      </c>
      <c r="C17" s="123"/>
      <c r="D17" s="124"/>
      <c r="E17" s="125"/>
      <c r="F17" s="97"/>
      <c r="G17" s="58"/>
      <c r="H17" s="88">
        <f t="shared" si="1"/>
        <v>0</v>
      </c>
      <c r="I17" s="89">
        <v>0</v>
      </c>
      <c r="J17" s="90">
        <f t="shared" si="0"/>
        <v>0</v>
      </c>
      <c r="K17" s="28">
        <v>7</v>
      </c>
      <c r="L17" s="29"/>
      <c r="M17" s="29"/>
      <c r="N17" s="29"/>
      <c r="O17" s="29"/>
      <c r="P17" s="30"/>
      <c r="Q17" s="31"/>
      <c r="R17" s="35">
        <f t="shared" si="2"/>
        <v>0</v>
      </c>
    </row>
    <row r="18" spans="2:18">
      <c r="B18" s="96">
        <v>8</v>
      </c>
      <c r="C18" s="123"/>
      <c r="D18" s="124"/>
      <c r="E18" s="125"/>
      <c r="F18" s="97"/>
      <c r="G18" s="58"/>
      <c r="H18" s="88">
        <f t="shared" si="1"/>
        <v>0</v>
      </c>
      <c r="I18" s="89">
        <v>0</v>
      </c>
      <c r="J18" s="90">
        <f t="shared" si="0"/>
        <v>0</v>
      </c>
      <c r="K18" s="28">
        <v>8</v>
      </c>
      <c r="L18" s="29"/>
      <c r="M18" s="29"/>
      <c r="N18" s="29"/>
      <c r="O18" s="29"/>
      <c r="P18" s="30"/>
      <c r="Q18" s="31"/>
      <c r="R18" s="35">
        <f t="shared" si="2"/>
        <v>0</v>
      </c>
    </row>
    <row r="19" spans="2:18">
      <c r="B19" s="96">
        <v>9</v>
      </c>
      <c r="C19" s="123"/>
      <c r="D19" s="124"/>
      <c r="E19" s="125"/>
      <c r="F19" s="97"/>
      <c r="G19" s="58"/>
      <c r="H19" s="88">
        <f t="shared" si="1"/>
        <v>0</v>
      </c>
      <c r="I19" s="89">
        <v>0</v>
      </c>
      <c r="J19" s="90">
        <f t="shared" si="0"/>
        <v>0</v>
      </c>
      <c r="K19" s="28">
        <v>9</v>
      </c>
      <c r="L19" s="29"/>
      <c r="M19" s="29"/>
      <c r="N19" s="29"/>
      <c r="O19" s="29"/>
      <c r="P19" s="30"/>
      <c r="Q19" s="31"/>
      <c r="R19" s="35">
        <f t="shared" si="2"/>
        <v>0</v>
      </c>
    </row>
    <row r="20" spans="2:18">
      <c r="B20" s="96">
        <v>10</v>
      </c>
      <c r="C20" s="123"/>
      <c r="D20" s="124"/>
      <c r="E20" s="125"/>
      <c r="F20" s="97"/>
      <c r="G20" s="58"/>
      <c r="H20" s="88">
        <f t="shared" si="1"/>
        <v>0</v>
      </c>
      <c r="I20" s="89">
        <v>0</v>
      </c>
      <c r="J20" s="90">
        <f t="shared" si="0"/>
        <v>0</v>
      </c>
      <c r="K20" s="28">
        <v>10</v>
      </c>
      <c r="L20" s="29"/>
      <c r="M20" s="29"/>
      <c r="N20" s="29"/>
      <c r="O20" s="29"/>
      <c r="P20" s="30"/>
      <c r="Q20" s="31"/>
      <c r="R20" s="35">
        <f t="shared" si="2"/>
        <v>0</v>
      </c>
    </row>
    <row r="21" spans="2:18">
      <c r="B21" s="96">
        <v>11</v>
      </c>
      <c r="C21" s="123"/>
      <c r="D21" s="124"/>
      <c r="E21" s="125"/>
      <c r="F21" s="97"/>
      <c r="G21" s="58"/>
      <c r="H21" s="88">
        <f t="shared" si="1"/>
        <v>0</v>
      </c>
      <c r="I21" s="89">
        <v>0</v>
      </c>
      <c r="J21" s="90">
        <f t="shared" si="0"/>
        <v>0</v>
      </c>
      <c r="K21" s="28">
        <v>11</v>
      </c>
      <c r="L21" s="29"/>
      <c r="M21" s="29"/>
      <c r="N21" s="29"/>
      <c r="O21" s="29"/>
      <c r="P21" s="30"/>
      <c r="Q21" s="31"/>
      <c r="R21" s="35">
        <f t="shared" si="2"/>
        <v>0</v>
      </c>
    </row>
    <row r="22" spans="2:18">
      <c r="B22" s="96">
        <v>12</v>
      </c>
      <c r="C22" s="123"/>
      <c r="D22" s="124"/>
      <c r="E22" s="125"/>
      <c r="F22" s="97"/>
      <c r="G22" s="58"/>
      <c r="H22" s="88">
        <f t="shared" si="1"/>
        <v>0</v>
      </c>
      <c r="I22" s="89">
        <v>0</v>
      </c>
      <c r="J22" s="90">
        <f t="shared" si="0"/>
        <v>0</v>
      </c>
      <c r="K22" s="28">
        <v>12</v>
      </c>
      <c r="L22" s="29"/>
      <c r="M22" s="29" t="s">
        <v>582</v>
      </c>
      <c r="N22" s="29"/>
      <c r="O22" s="29"/>
      <c r="P22" s="30"/>
      <c r="Q22" s="31"/>
      <c r="R22" s="35">
        <f t="shared" si="2"/>
        <v>0</v>
      </c>
    </row>
    <row r="23" spans="2:18">
      <c r="B23" s="96">
        <v>13</v>
      </c>
      <c r="C23" s="123"/>
      <c r="D23" s="124"/>
      <c r="E23" s="125"/>
      <c r="F23" s="97"/>
      <c r="G23" s="58"/>
      <c r="H23" s="88">
        <f t="shared" si="1"/>
        <v>0</v>
      </c>
      <c r="I23" s="89">
        <v>0</v>
      </c>
      <c r="J23" s="90">
        <f t="shared" si="0"/>
        <v>0</v>
      </c>
      <c r="K23" s="28">
        <v>13</v>
      </c>
      <c r="L23" s="29"/>
      <c r="M23" s="29"/>
      <c r="N23" s="29"/>
      <c r="O23" s="29"/>
      <c r="P23" s="30"/>
      <c r="Q23" s="31"/>
      <c r="R23" s="35">
        <f t="shared" si="2"/>
        <v>0</v>
      </c>
    </row>
    <row r="24" spans="2:18">
      <c r="B24" s="96">
        <v>14</v>
      </c>
      <c r="C24" s="123"/>
      <c r="D24" s="124"/>
      <c r="E24" s="125"/>
      <c r="F24" s="97"/>
      <c r="G24" s="58"/>
      <c r="H24" s="88">
        <f t="shared" si="1"/>
        <v>0</v>
      </c>
      <c r="I24" s="89">
        <v>0</v>
      </c>
      <c r="J24" s="90">
        <f t="shared" si="0"/>
        <v>0</v>
      </c>
      <c r="K24" s="28">
        <v>14</v>
      </c>
      <c r="L24" s="29"/>
      <c r="M24" s="29"/>
      <c r="N24" s="29"/>
      <c r="O24" s="29"/>
      <c r="P24" s="30"/>
      <c r="Q24" s="31"/>
      <c r="R24" s="35">
        <f t="shared" si="2"/>
        <v>0</v>
      </c>
    </row>
    <row r="25" spans="2:18">
      <c r="B25" s="96">
        <v>15</v>
      </c>
      <c r="C25" s="55"/>
      <c r="D25" s="56"/>
      <c r="E25" s="57"/>
      <c r="F25" s="97"/>
      <c r="G25" s="58"/>
      <c r="H25" s="88">
        <f t="shared" si="1"/>
        <v>0</v>
      </c>
      <c r="I25" s="89">
        <v>0</v>
      </c>
      <c r="J25" s="90">
        <f t="shared" si="0"/>
        <v>0</v>
      </c>
      <c r="K25" s="28">
        <v>15</v>
      </c>
      <c r="L25" s="29"/>
      <c r="M25" s="29"/>
      <c r="N25" s="29"/>
      <c r="O25" s="29"/>
      <c r="P25" s="30"/>
      <c r="Q25" s="31"/>
      <c r="R25" s="35">
        <f t="shared" si="2"/>
        <v>0</v>
      </c>
    </row>
    <row r="26" spans="2:18">
      <c r="B26" s="96">
        <v>16</v>
      </c>
      <c r="C26" s="55"/>
      <c r="D26" s="56"/>
      <c r="E26" s="57"/>
      <c r="F26" s="97"/>
      <c r="G26" s="58"/>
      <c r="H26" s="88">
        <f t="shared" si="1"/>
        <v>0</v>
      </c>
      <c r="I26" s="89">
        <v>0</v>
      </c>
      <c r="J26" s="90">
        <f t="shared" si="0"/>
        <v>0</v>
      </c>
      <c r="K26" s="28">
        <v>16</v>
      </c>
      <c r="L26" s="29"/>
      <c r="M26" s="29"/>
      <c r="N26" s="29"/>
      <c r="O26" s="29"/>
      <c r="P26" s="30"/>
      <c r="Q26" s="31"/>
      <c r="R26" s="35">
        <f t="shared" si="2"/>
        <v>0</v>
      </c>
    </row>
    <row r="27" spans="2:18">
      <c r="B27" s="96">
        <v>17</v>
      </c>
      <c r="C27" s="55"/>
      <c r="D27" s="56"/>
      <c r="E27" s="57"/>
      <c r="F27" s="97"/>
      <c r="G27" s="58"/>
      <c r="H27" s="88">
        <f t="shared" si="1"/>
        <v>0</v>
      </c>
      <c r="I27" s="89">
        <v>0</v>
      </c>
      <c r="J27" s="90">
        <f t="shared" si="0"/>
        <v>0</v>
      </c>
      <c r="K27" s="28">
        <v>17</v>
      </c>
      <c r="L27" s="29"/>
      <c r="M27" s="29"/>
      <c r="N27" s="29"/>
      <c r="O27" s="29"/>
      <c r="P27" s="30"/>
      <c r="Q27" s="31"/>
      <c r="R27" s="35">
        <f t="shared" si="2"/>
        <v>0</v>
      </c>
    </row>
    <row r="28" spans="2:18" ht="15.75" thickBot="1">
      <c r="B28" s="96">
        <v>18</v>
      </c>
      <c r="C28" s="59"/>
      <c r="D28" s="60"/>
      <c r="E28" s="61"/>
      <c r="F28" s="97"/>
      <c r="G28" s="58"/>
      <c r="H28" s="91">
        <f t="shared" si="1"/>
        <v>0</v>
      </c>
      <c r="I28" s="92">
        <v>0</v>
      </c>
      <c r="J28" s="93">
        <f t="shared" si="0"/>
        <v>0</v>
      </c>
      <c r="K28" s="28">
        <v>18</v>
      </c>
      <c r="L28" s="29"/>
      <c r="M28" s="29"/>
      <c r="N28" s="29"/>
      <c r="O28" s="29"/>
      <c r="P28" s="32"/>
      <c r="Q28" s="33"/>
      <c r="R28" s="35">
        <f t="shared" si="2"/>
        <v>0</v>
      </c>
    </row>
    <row r="29" spans="2:18">
      <c r="B29" s="62" t="s">
        <v>17</v>
      </c>
      <c r="C29" s="98"/>
      <c r="D29" s="42"/>
      <c r="E29" s="42"/>
      <c r="F29" s="63"/>
      <c r="G29" s="64" t="s">
        <v>3</v>
      </c>
      <c r="H29" s="65"/>
      <c r="I29" s="66"/>
      <c r="J29" s="67">
        <f>SUM(J11:J28)</f>
        <v>171118</v>
      </c>
    </row>
    <row r="30" spans="2:18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18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171118</v>
      </c>
    </row>
    <row r="32" spans="2:18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32512.420000000002</v>
      </c>
    </row>
    <row r="33" spans="2:10" ht="15.75" thickBot="1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203630.42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0">
    <mergeCell ref="C22:E22"/>
    <mergeCell ref="C23:E23"/>
    <mergeCell ref="C24:E24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07" sqref="H107"/>
    </sheetView>
  </sheetViews>
  <sheetFormatPr baseColWidth="10" defaultRowHeight="1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>
      <c r="A8">
        <v>7</v>
      </c>
      <c r="B8" s="36" t="s">
        <v>78</v>
      </c>
      <c r="C8" t="s">
        <v>79</v>
      </c>
      <c r="G8" t="s">
        <v>33</v>
      </c>
    </row>
    <row r="9" spans="1:13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>
      <c r="A52">
        <v>51</v>
      </c>
      <c r="B52" s="36" t="s">
        <v>288</v>
      </c>
      <c r="C52" t="s">
        <v>289</v>
      </c>
      <c r="G52" t="s">
        <v>33</v>
      </c>
    </row>
    <row r="53" spans="1:13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>
      <c r="A59">
        <v>58</v>
      </c>
      <c r="B59" s="36" t="s">
        <v>324</v>
      </c>
      <c r="C59" t="s">
        <v>325</v>
      </c>
      <c r="G59" t="s">
        <v>33</v>
      </c>
    </row>
    <row r="60" spans="1:13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>
      <c r="A86">
        <v>85</v>
      </c>
      <c r="B86" s="36" t="s">
        <v>446</v>
      </c>
      <c r="C86" t="s">
        <v>447</v>
      </c>
      <c r="G86" t="s">
        <v>33</v>
      </c>
    </row>
    <row r="87" spans="1:13">
      <c r="A87">
        <v>86</v>
      </c>
      <c r="B87" s="36" t="s">
        <v>448</v>
      </c>
      <c r="C87" t="s">
        <v>449</v>
      </c>
      <c r="G87" t="s">
        <v>33</v>
      </c>
    </row>
    <row r="88" spans="1:13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>
      <c r="A104">
        <v>103</v>
      </c>
      <c r="B104" s="36" t="s">
        <v>530</v>
      </c>
      <c r="C104" t="s">
        <v>531</v>
      </c>
      <c r="G104" t="s">
        <v>33</v>
      </c>
    </row>
    <row r="105" spans="1:13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>
      <c r="A107">
        <v>106</v>
      </c>
      <c r="B107" s="36" t="s">
        <v>588</v>
      </c>
      <c r="C107" t="s">
        <v>589</v>
      </c>
      <c r="E107" t="s">
        <v>590</v>
      </c>
      <c r="G107" t="s">
        <v>121</v>
      </c>
      <c r="I107" t="s">
        <v>591</v>
      </c>
      <c r="K107" t="s">
        <v>592</v>
      </c>
    </row>
    <row r="108" spans="1:13">
      <c r="A108">
        <v>107</v>
      </c>
      <c r="B108" s="36" t="s">
        <v>581</v>
      </c>
      <c r="C108" t="s">
        <v>580</v>
      </c>
    </row>
    <row r="109" spans="1:13">
      <c r="A109">
        <v>108</v>
      </c>
    </row>
    <row r="110" spans="1:13">
      <c r="A110">
        <v>109</v>
      </c>
    </row>
    <row r="111" spans="1:13">
      <c r="A111">
        <v>110</v>
      </c>
    </row>
    <row r="112" spans="1:1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</sheetData>
  <sortState ref="B2:M105">
    <sortCondition ref="C2:C1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riveraravera</cp:lastModifiedBy>
  <cp:lastPrinted>2014-01-07T19:21:05Z</cp:lastPrinted>
  <dcterms:created xsi:type="dcterms:W3CDTF">2013-07-12T05:01:37Z</dcterms:created>
  <dcterms:modified xsi:type="dcterms:W3CDTF">2014-01-07T19:24:23Z</dcterms:modified>
</cp:coreProperties>
</file>