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<sst xmlns="http://schemas.openxmlformats.org/spreadsheetml/2006/main" count="812" uniqueCount="584">
  <si>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</si>
  <si>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</si>
  <si>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</si>
  <si>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</si>
  <si>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</si>
  <si>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</si>
  <si>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</si>
  <si>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</si>
  <si>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</si>
  <si>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</si>
  <si>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</si>
  <si>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</si>
  <si>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</si>
  <si>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</si>
  <si>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</si>
  <si>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</si>
  <si>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</si>
  <si>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</si>
  <si>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</si>
  <si>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</si>
  <si>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</si>
  <si>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</si>
  <si>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</si>
  <si>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</si>
  <si>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</si>
  <si>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</si>
  <si>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</si>
  <si>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</si>
  <si>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</si>
  <si>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</si>
  <si>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</si>
  <si>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</si>
  <si>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</si>
  <si>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</si>
  <si>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</si>
  <si>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</si>
  <si>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</si>
  <si>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</si>
  <si>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</si>
  <si>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</si>
  <si>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</si>
  <si>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</si>
  <si>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</si>
  <si>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</si>
  <si>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</si>
  <si>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</si>
  <si>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</si>
  <si>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</si>
  <si>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</si>
  <si>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</si>
  <si>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</si>
  <si>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</si>
  <si>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</si>
  <si>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</si>
  <si>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</si>
  <si>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</si>
  <si>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</si>
  <si>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</si>
  <si>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</si>
  <si>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</si>
  <si>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</si>
  <si>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</si>
  <si>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</si>
  <si>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</si>
  <si>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</si>
  <si>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</si>
  <si>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</si>
  <si>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</si>
  <si>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</si>
  <si>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</si>
  <si>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</si>
  <si>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</si>
  <si>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</si>
  <si>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</si>
  <si>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</si>
  <si>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</si>
  <si>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</si>
  <si>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</si>
  <si>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</si>
  <si>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</si>
  <si>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</si>
  <si>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</si>
  <si>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</si>
  <si>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</si>
  <si>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</si>
  <si>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</si>
  <si>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</si>
  <si>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</si>
  <si>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</si>
  <si>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</si>
  <si>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</si>
  <si>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</si>
  <si>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</si>
  <si>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</si>
  <si>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</si>
  <si>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</si>
  <si>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</si>
  <si>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</si>
  <si>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</si>
  <si>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</si>
  <si>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</si>
  <si>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</si>
  <si>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</si>
  <si>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</si>
  <si>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</si>
  <si>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</si>
  <si>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</si>
  <si>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</si>
  <si>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</si>
  <si>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</si>
  <si>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</si>
  <si>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</si>
  <si>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</si>
  <si>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</si>
  <si>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</si>
  <si>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</si>
  <si>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</si>
  <si>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</si>
  <si>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</si>
  <si>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</si>
  <si>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</si>
  <si>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</si>
  <si>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</si>
  <si>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</si>
  <si>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</si>
  <si>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</si>
  <si>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</si>
  <si>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</si>
  <si>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</si>
  <si>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</si>
  <si>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</si>
  <si>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</si>
  <si>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</si>
  <si>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</si>
  <si>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</si>
  <si>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</si>
  <si>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</si>
  <si>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</si>
  <si>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</si>
  <si>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</si>
  <si>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</si>
  <si>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</si>
  <si>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</si>
  <si>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</si>
  <si>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</si>
  <si>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</si>
  <si>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</si>
  <si>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</si>
  <si>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</si>
  <si>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</si>
  <si>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</si>
  <si>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</si>
  <si>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</si>
  <si>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</si>
  <si>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</si>
  <si>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</si>
  <si>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</si>
  <si>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</si>
  <si>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</si>
  <si>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</si>
  <si>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</si>
  <si>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</si>
  <si>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</si>
  <si>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</si>
  <si>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</si>
  <si>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</si>
  <si>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</si>
  <si>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</si>
  <si>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</si>
  <si>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</si>
  <si>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</si>
  <si>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</si>
  <si>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</si>
  <si>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</si>
  <si>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</si>
  <si>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</si>
  <si>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</si>
  <si>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</si>
  <si>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</si>
  <si>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</si>
  <si>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</si>
  <si>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</si>
  <si>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</si>
  <si>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</si>
  <si>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</si>
  <si>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</si>
  <si>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</si>
  <si>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</si>
  <si>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</si>
  <si>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</si>
  <si>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</si>
  <si>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</si>
  <si>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</si>
  <si>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</si>
  <si>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</si>
  <si>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</si>
  <si>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</si>
  <si>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</si>
  <si>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</si>
  <si>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</si>
  <si>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</si>
  <si>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</si>
  <si>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</si>
  <si>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</si>
  <si>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</si>
  <si>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</si>
  <si>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</si>
  <si>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</si>
  <si>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</si>
  <si>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</si>
  <si>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</si>
  <si>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</si>
  <si>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</si>
  <si>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</si>
  <si>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</si>
  <si>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</si>
  <si>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</si>
  <si>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</si>
  <si>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</si>
  <si>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</si>
  <si>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</si>
  <si>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</si>
  <si>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</si>
  <si>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</si>
  <si>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</si>
  <si>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</si>
  <si>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</si>
  <si>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</si>
  <si>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</si>
  <si>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</si>
  <si>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</si>
  <si>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</si>
  <si>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</si>
  <si>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</si>
  <si>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</si>
  <si>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</si>
  <si>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</si>
  <si>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</si>
  <si>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</si>
  <si>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</si>
  <si>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</si>
  <si>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</si>
  <si>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</si>
  <si>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</si>
  <si>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</si>
  <si>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</si>
  <si>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</si>
  <si>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</si>
  <si>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</si>
  <si>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</si>
  <si>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</si>
  <si>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</si>
  <si>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</si>
  <si>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</si>
  <si>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</si>
  <si>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</si>
  <si>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</si>
  <si>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</si>
  <si>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</si>
  <si>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</si>
  <si>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</si>
  <si>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</si>
  <si>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</si>
  <si>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</si>
  <si>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</si>
  <si>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</si>
  <si>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</si>
  <si>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</si>
  <si>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</si>
  <si>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</si>
  <si>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</si>
  <si>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</si>
  <si>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</si>
  <si>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</si>
  <si>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</si>
  <si>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</si>
  <si>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</si>
  <si>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</si>
  <si>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</si>
  <si>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</si>
  <si>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</si>
  <si>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</si>
  <si>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</si>
  <si>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</si>
  <si>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</si>
  <si>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</si>
  <si>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</si>
  <si>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</si>
  <si>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</si>
  <si>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</si>
  <si>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</si>
  <si>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</si>
  <si>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</si>
  <si>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</si>
  <si>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</si>
  <si>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</si>
  <si>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</si>
  <si>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</si>
  <si>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</si>
  <si>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</si>
  <si>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</si>
  <si>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</si>
  <si>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</si>
  <si>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</si>
  <si>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</si>
  <si>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</si>
  <si>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</si>
  <si>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</si>
  <si>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</si>
  <si>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</si>
  <si>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</si>
  <si>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</si>
  <si>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</si>
  <si>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</si>
  <si>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</si>
  <si>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</si>
  <si>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</si>
  <si>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</si>
  <si>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</si>
  <si>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</si>
  <si>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</si>
  <si>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</si>
  <si>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</si>
  <si>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</si>
  <si>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</si>
  <si>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</si>
  <si>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</si>
  <si>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</si>
  <si>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</si>
  <si>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</si>
  <si>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</si>
  <si>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</si>
  <si>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</si>
  <si>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</si>
  <si>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</si>
  <si>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</si>
  <si>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</si>
  <si>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</si>
  <si>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</si>
  <si>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</si>
  <si>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</si>
  <si>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</si>
  <si>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</si>
  <si>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</si>
  <si>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</si>
  <si>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</si>
  <si>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</si>
  <si>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</si>
  <si>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</si>
  <si>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</si>
  <si>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</si>
  <si>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</si>
  <si>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</si>
  <si>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</si>
  <si>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</si>
  <si>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</si>
  <si>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</si>
  <si>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</si>
  <si>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</si>
  <si>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</si>
  <si>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</si>
  <si>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</si>
  <si>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</si>
  <si>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</si>
  <si>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</si>
  <si>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</si>
  <si>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</si>
  <si>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</si>
  <si>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</si>
  <si>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</si>
  <si>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</si>
  <si>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</si>
  <si>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</si>
  <si>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</si>
  <si>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</si>
  <si>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</si>
  <si>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</si>
  <si>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</si>
  <si>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</si>
  <si>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</si>
  <si>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</si>
  <si>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</si>
  <si>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</si>
  <si>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</si>
  <si>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</si>
  <si>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</si>
  <si>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</si>
  <si>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</si>
  <si>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</si>
  <si>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</si>
  <si>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</si>
  <si>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</si>
  <si>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</si>
  <si>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</si>
  <si>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</si>
  <si>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</si>
  <si>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</si>
  <si>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</si>
  <si>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</si>
  <si>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</si>
  <si>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</si>
  <si>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</si>
  <si>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</si>
  <si>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</si>
  <si>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</si>
  <si>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</si>
  <si>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</si>
  <si>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</si>
  <si>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</si>
  <si>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</si>
  <si>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</si>
  <si>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</si>
  <si>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</si>
  <si>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</si>
  <si>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</si>
  <si>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</si>
  <si>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</si>
  <si>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</si>
  <si>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</si>
  <si>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</si>
  <si>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</si>
  <si>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</si>
  <si>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</si>
  <si>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</si>
  <si>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</si>
  <si>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</si>
  <si>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</si>
  <si>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</si>
  <si>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</si>
  <si>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</si>
  <si>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</si>
  <si>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</si>
  <si>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</si>
  <si>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</si>
  <si>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</si>
  <si>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</si>
  <si>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</si>
  <si>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</si>
  <si>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</si>
  <si>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</si>
  <si>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</si>
  <si>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</si>
  <si>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</si>
  <si>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</si>
  <si>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</si>
  <si>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</si>
  <si>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</si>
  <si>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</si>
  <si>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</si>
  <si>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</si>
  <si>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</si>
  <si>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</si>
  <si>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</si>
  <si>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</si>
  <si>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</si>
  <si>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</si>
  <si>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</si>
  <si>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</si>
  <si>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</si>
  <si>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</si>
  <si>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</si>
  <si>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</si>
  <si>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</si>
  <si>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</si>
  <si>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</si>
  <si>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</si>
  <si>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</si>
  <si>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</si>
  <si>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</si>
  <si>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</si>
  <si>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</si>
  <si>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</si>
  <si>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</si>
  <si>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</si>
  <si>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</si>
  <si>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</si>
  <si>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</si>
  <si>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</si>
  <si>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</si>
  <si>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</si>
  <si>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</si>
  <si>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</si>
  <si>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</si>
  <si>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</si>
  <si>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</si>
  <si>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</si>
  <si>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</si>
  <si>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</si>
  <si>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</si>
  <si>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</si>
  <si>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</si>
  <si>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</si>
  <si>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</si>
  <si>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</si>
  <si>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</si>
  <si>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</si>
  <si>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</si>
  <si>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</si>
  <si>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</si>
  <si>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</si>
  <si>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</si>
  <si>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</si>
  <si>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</si>
  <si>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</si>
  <si>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</si>
  <si>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</si>
  <si>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</si>
  <si>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</si>
  <si>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</si>
  <si>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</si>
  <si>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</si>
  <si>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</si>
  <si>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</si>
  <si>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</si>
  <si>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</si>
  <si>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</si>
  <si>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</si>
  <si>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</si>
  <si>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</si>
  <si>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</si>
  <si>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</si>
  <si>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</si>
  <si>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</si>
  <si>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</si>
  <si>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</si>
  <si>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</si>
  <si>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</si>
  <si>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</si>
  <si>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</si>
  <si>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</si>
  <si>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</si>
  <si>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</si>
  <si>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</si>
  <si>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</si>
  <si>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</si>
  <si>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</si>
  <si>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</si>
  <si>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</si>
  <si>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</si>
  <si>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</si>
  <si>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</si>
  <si>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</si>
  <si>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</si>
  <si>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</si>
  <si>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</si>
  <si>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</si>
  <si>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</si>
  <si>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</si>
  <si>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</si>
  <si>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</si>
  <si>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</si>
  <si>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</si>
  <si>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</si>
  <si>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</si>
  <si>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</si>
  <si>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</si>
  <si>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</si>
  <si>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</si>
  <si>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</si>
  <si>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</si>
  <si>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</si>
  <si>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</si>
  <si>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</si>
  <si>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</si>
  <si>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</si>
  <si>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</si>
  <si>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</si>
  <si>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</si>
  <si>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</si>
  <si>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</si>
  <si>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</si>
  <si>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</si>
  <si>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</si>
  <si>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</si>
  <si>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</si>
  <si>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</si>
  <si>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</si>
  <si>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</si>
  <si>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</si>
  <si>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</si>
  <si>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</si>
  <si>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 xml:space="preserve"> HIDROPACK PARA 100 LTS</t>
  </si>
  <si>
    <t>koslan</t>
  </si>
  <si>
    <t>Presostato 3-12 bar monofasico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</si>
</sst>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51" fillId="33" borderId="15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10" xfId="0" applyNumberFormat="1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14" xfId="0" applyNumberFormat="1" applyFont="1" applyFill="1" applyBorder="1" applyAlignment="1" applyProtection="1">
      <alignment horizontal="center"/>
      <protection locked="0"/>
    </xf>
    <xf numFmtId="0" fontId="26" fillId="33" borderId="15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54" fillId="33" borderId="14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K14" sqref="K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0">
        <v>1293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0" t="s">
        <v>6</v>
      </c>
      <c r="C4" s="81"/>
      <c r="D4" s="82" t="s">
        <v>574</v>
      </c>
      <c r="E4" s="81" t="s">
        <v>12</v>
      </c>
      <c r="F4" s="83"/>
      <c r="G4" s="83"/>
      <c r="H4" s="84"/>
      <c r="I4" s="81" t="s">
        <v>9</v>
      </c>
      <c r="J4" s="85">
        <f>VLOOKUP(D4,CLIENTES,10,FALSE)</f>
        <v>0</v>
      </c>
      <c r="K4" s="20"/>
    </row>
    <row r="5" spans="2:11" ht="15">
      <c r="B5" s="86"/>
      <c r="C5" s="87"/>
      <c r="D5" s="88"/>
      <c r="E5" s="127" t="str">
        <f>VLOOKUP(D4,CLIENTES,4,FALSE)</f>
        <v>SAN PABLO ANTIGUO S/N KM 16 1/2</v>
      </c>
      <c r="F5" s="127"/>
      <c r="G5" s="127"/>
      <c r="H5" s="127"/>
      <c r="I5" s="127"/>
      <c r="J5" s="128"/>
      <c r="K5" s="20"/>
    </row>
    <row r="6" spans="2:10" ht="17.25" customHeight="1">
      <c r="B6" s="86" t="s">
        <v>27</v>
      </c>
      <c r="C6" s="87"/>
      <c r="D6" s="89" t="str">
        <f>VLOOKUP(D4,CLIENTES,2,FALSE)</f>
        <v>ULTRAPAC  SUDAMERICA S.A.</v>
      </c>
      <c r="E6" s="87" t="s">
        <v>7</v>
      </c>
      <c r="F6" s="127" t="str">
        <f>VLOOKUP(D4,CLIENTES,5,FALSE)</f>
        <v>PUDAHUEL</v>
      </c>
      <c r="G6" s="127"/>
      <c r="H6" s="127"/>
      <c r="I6" s="90" t="str">
        <f>VLOOKUP(D4,CLIENTES,11,FALSE)</f>
        <v>pborquez@integrity.cl  </v>
      </c>
      <c r="J6" s="91"/>
    </row>
    <row r="7" spans="2:10" ht="15">
      <c r="B7" s="86" t="s">
        <v>25</v>
      </c>
      <c r="C7" s="87"/>
      <c r="D7" s="89" t="str">
        <f>VLOOKUP(D4,CLIENTES,3,FALSE)</f>
        <v>FABRICACION DE PRODUCTOS PLASTICOS DIVERSOS</v>
      </c>
      <c r="E7" s="87" t="s">
        <v>8</v>
      </c>
      <c r="F7" s="127" t="str">
        <f>VLOOKUP(D4,CLIENTES,6,FALSE)</f>
        <v>STGO</v>
      </c>
      <c r="G7" s="127"/>
      <c r="H7" s="127"/>
      <c r="I7" s="87" t="s">
        <v>26</v>
      </c>
      <c r="J7" s="92" t="str">
        <f>VLOOKUP(D4,CLIENTES,8,FALSE)</f>
        <v>Paola Borquez</v>
      </c>
    </row>
    <row r="8" spans="2:12" ht="15.75" thickBot="1">
      <c r="B8" s="119" t="s">
        <v>28</v>
      </c>
      <c r="C8" s="126"/>
      <c r="D8" s="89" t="str">
        <f>VLOOKUP(D4,CLIENTES,7,FALSE)</f>
        <v>30 dias</v>
      </c>
      <c r="E8" s="87" t="s">
        <v>11</v>
      </c>
      <c r="F8" s="127">
        <f>VLOOKUP(D4,CLIENTES,12,FALSE)</f>
        <v>0</v>
      </c>
      <c r="G8" s="127"/>
      <c r="H8" s="127"/>
      <c r="I8" s="87" t="s">
        <v>14</v>
      </c>
      <c r="J8" s="93">
        <f ca="1">TODAY()</f>
        <v>41641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22" t="s">
        <v>24</v>
      </c>
      <c r="D10" s="123"/>
      <c r="E10" s="124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 t="s">
        <v>582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25" t="s">
        <v>581</v>
      </c>
      <c r="D11" s="123"/>
      <c r="E11" s="124"/>
      <c r="F11" s="104">
        <v>1</v>
      </c>
      <c r="G11" s="105" t="s">
        <v>23</v>
      </c>
      <c r="H11" s="106">
        <f>+R11</f>
        <v>218344</v>
      </c>
      <c r="I11" s="107">
        <v>0</v>
      </c>
      <c r="J11" s="108">
        <f aca="true" t="shared" si="0" ref="J11:J28">F11*H11*(1-I11/100)</f>
        <v>218344</v>
      </c>
      <c r="K11" s="28">
        <v>1</v>
      </c>
      <c r="L11" s="29">
        <v>155960</v>
      </c>
      <c r="M11" s="29"/>
      <c r="N11" s="29"/>
      <c r="O11" s="29"/>
      <c r="P11" s="30">
        <v>1.4</v>
      </c>
      <c r="Q11" s="31">
        <f>+L11</f>
        <v>155960</v>
      </c>
      <c r="R11" s="35">
        <f>Q11*P11</f>
        <v>218344</v>
      </c>
    </row>
    <row r="12" spans="2:18" ht="15">
      <c r="B12" s="109">
        <v>2</v>
      </c>
      <c r="C12" s="119" t="s">
        <v>583</v>
      </c>
      <c r="D12" s="120"/>
      <c r="E12" s="121"/>
      <c r="F12" s="110">
        <v>1</v>
      </c>
      <c r="G12" s="111" t="s">
        <v>23</v>
      </c>
      <c r="H12" s="112">
        <f>+R12</f>
        <v>15915</v>
      </c>
      <c r="I12" s="113"/>
      <c r="J12" s="114">
        <f t="shared" si="0"/>
        <v>15915</v>
      </c>
      <c r="K12" s="28">
        <v>2</v>
      </c>
      <c r="L12" s="29">
        <v>10610</v>
      </c>
      <c r="M12" s="29"/>
      <c r="N12" s="29"/>
      <c r="O12" s="29"/>
      <c r="P12" s="30">
        <v>1.5</v>
      </c>
      <c r="Q12" s="31">
        <f>+L12</f>
        <v>10610</v>
      </c>
      <c r="R12" s="35">
        <f aca="true" t="shared" si="1" ref="R12:R28">Q12*P12</f>
        <v>15915</v>
      </c>
    </row>
    <row r="13" spans="2:18" ht="15">
      <c r="B13" s="118">
        <v>3</v>
      </c>
      <c r="C13" s="115"/>
      <c r="D13" s="116"/>
      <c r="E13" s="117"/>
      <c r="F13" s="110"/>
      <c r="G13" s="111"/>
      <c r="H13" s="112">
        <f aca="true" t="shared" si="2" ref="H13:H28">VLOOKUP(B13,COTIZADO,8,FALSE)</f>
        <v>0</v>
      </c>
      <c r="I13" s="113">
        <v>0</v>
      </c>
      <c r="J13" s="114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>+N13</f>
        <v>0</v>
      </c>
      <c r="R13" s="35">
        <f t="shared" si="1"/>
        <v>0</v>
      </c>
    </row>
    <row r="14" spans="2:18" ht="15">
      <c r="B14" s="118">
        <v>4</v>
      </c>
      <c r="C14" s="115"/>
      <c r="D14" s="116"/>
      <c r="E14" s="117"/>
      <c r="F14" s="110"/>
      <c r="G14" s="111"/>
      <c r="H14" s="112">
        <f>+R14</f>
        <v>0</v>
      </c>
      <c r="I14" s="113">
        <v>0</v>
      </c>
      <c r="J14" s="114">
        <f t="shared" si="0"/>
        <v>0</v>
      </c>
      <c r="K14" s="28">
        <v>4</v>
      </c>
      <c r="L14" s="29"/>
      <c r="M14" s="29"/>
      <c r="N14" s="29"/>
      <c r="O14" s="29"/>
      <c r="P14" s="30">
        <v>1.3</v>
      </c>
      <c r="Q14" s="31">
        <f>+L14</f>
        <v>0</v>
      </c>
      <c r="R14" s="35">
        <f t="shared" si="1"/>
        <v>0</v>
      </c>
    </row>
    <row r="15" spans="2:18" ht="15">
      <c r="B15" s="118">
        <v>5</v>
      </c>
      <c r="C15" s="115"/>
      <c r="D15" s="116"/>
      <c r="E15" s="117"/>
      <c r="F15" s="110"/>
      <c r="G15" s="111"/>
      <c r="H15" s="112">
        <f>+R15</f>
        <v>0</v>
      </c>
      <c r="I15" s="113">
        <v>0</v>
      </c>
      <c r="J15" s="114">
        <f t="shared" si="0"/>
        <v>0</v>
      </c>
      <c r="K15" s="28">
        <v>5</v>
      </c>
      <c r="L15" s="29"/>
      <c r="M15" s="29"/>
      <c r="N15" s="29"/>
      <c r="O15" s="29"/>
      <c r="P15" s="30">
        <v>1.3</v>
      </c>
      <c r="Q15" s="31">
        <f>+L15</f>
        <v>0</v>
      </c>
      <c r="R15" s="35">
        <f t="shared" si="1"/>
        <v>0</v>
      </c>
    </row>
    <row r="16" spans="2:18" ht="15">
      <c r="B16" s="118">
        <v>6</v>
      </c>
      <c r="C16" s="115"/>
      <c r="D16" s="116"/>
      <c r="E16" s="117"/>
      <c r="F16" s="110"/>
      <c r="G16" s="111"/>
      <c r="H16" s="112">
        <f t="shared" si="2"/>
        <v>0</v>
      </c>
      <c r="I16" s="113">
        <v>0</v>
      </c>
      <c r="J16" s="114">
        <f t="shared" si="0"/>
        <v>0</v>
      </c>
      <c r="K16" s="28">
        <v>6</v>
      </c>
      <c r="L16" s="29"/>
      <c r="M16" s="29"/>
      <c r="N16" s="29"/>
      <c r="O16" s="29"/>
      <c r="P16" s="30">
        <v>1</v>
      </c>
      <c r="Q16" s="31">
        <f>+L16</f>
        <v>0</v>
      </c>
      <c r="R16" s="35">
        <f t="shared" si="1"/>
        <v>0</v>
      </c>
    </row>
    <row r="17" spans="2:18" ht="15">
      <c r="B17" s="118">
        <v>7</v>
      </c>
      <c r="C17" s="115"/>
      <c r="D17" s="42"/>
      <c r="E17" s="43"/>
      <c r="F17" s="110"/>
      <c r="G17" s="111"/>
      <c r="H17" s="112"/>
      <c r="I17" s="113">
        <v>0</v>
      </c>
      <c r="J17" s="114">
        <f t="shared" si="0"/>
        <v>0</v>
      </c>
      <c r="K17" s="28">
        <v>7</v>
      </c>
      <c r="L17" s="29"/>
      <c r="M17" s="29"/>
      <c r="N17" s="29"/>
      <c r="O17" s="29"/>
      <c r="P17" s="30">
        <v>1</v>
      </c>
      <c r="Q17" s="31">
        <v>2296</v>
      </c>
      <c r="R17" s="35">
        <f t="shared" si="1"/>
        <v>2296</v>
      </c>
    </row>
    <row r="18" spans="2:18" ht="15">
      <c r="B18" s="118">
        <v>8</v>
      </c>
      <c r="C18" s="41"/>
      <c r="D18" s="42"/>
      <c r="E18" s="43"/>
      <c r="F18" s="78"/>
      <c r="G18" s="44"/>
      <c r="H18" s="71">
        <f t="shared" si="2"/>
        <v>0</v>
      </c>
      <c r="I18" s="72">
        <v>0</v>
      </c>
      <c r="J18" s="73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18">
        <v>9</v>
      </c>
      <c r="C19" s="41"/>
      <c r="D19" s="42"/>
      <c r="E19" s="43"/>
      <c r="F19" s="78"/>
      <c r="G19" s="44"/>
      <c r="H19" s="71">
        <f t="shared" si="2"/>
        <v>0</v>
      </c>
      <c r="I19" s="72">
        <v>0</v>
      </c>
      <c r="J19" s="73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18">
        <v>10</v>
      </c>
      <c r="C20" s="41"/>
      <c r="D20" s="42"/>
      <c r="E20" s="43"/>
      <c r="F20" s="78"/>
      <c r="G20" s="44"/>
      <c r="H20" s="71">
        <f t="shared" si="2"/>
        <v>0</v>
      </c>
      <c r="I20" s="72">
        <v>0</v>
      </c>
      <c r="J20" s="73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18">
        <v>11</v>
      </c>
      <c r="C21" s="41"/>
      <c r="D21" s="42"/>
      <c r="E21" s="43"/>
      <c r="F21" s="78"/>
      <c r="G21" s="44"/>
      <c r="H21" s="71">
        <f t="shared" si="2"/>
        <v>0</v>
      </c>
      <c r="I21" s="72">
        <v>0</v>
      </c>
      <c r="J21" s="73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18">
        <v>12</v>
      </c>
      <c r="C22" s="41"/>
      <c r="D22" s="42"/>
      <c r="E22" s="43"/>
      <c r="F22" s="78"/>
      <c r="G22" s="44"/>
      <c r="H22" s="71">
        <f t="shared" si="2"/>
        <v>0</v>
      </c>
      <c r="I22" s="72">
        <v>0</v>
      </c>
      <c r="J22" s="73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18">
        <v>13</v>
      </c>
      <c r="C23" s="41"/>
      <c r="D23" s="42"/>
      <c r="E23" s="43"/>
      <c r="F23" s="78"/>
      <c r="G23" s="44"/>
      <c r="H23" s="71">
        <f t="shared" si="2"/>
        <v>0</v>
      </c>
      <c r="I23" s="72">
        <v>0</v>
      </c>
      <c r="J23" s="73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18">
        <v>14</v>
      </c>
      <c r="C24" s="41"/>
      <c r="D24" s="42"/>
      <c r="E24" s="43"/>
      <c r="F24" s="78"/>
      <c r="G24" s="44"/>
      <c r="H24" s="71">
        <f t="shared" si="2"/>
        <v>0</v>
      </c>
      <c r="I24" s="72">
        <v>0</v>
      </c>
      <c r="J24" s="73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18">
        <v>15</v>
      </c>
      <c r="C25" s="41"/>
      <c r="D25" s="42"/>
      <c r="E25" s="43"/>
      <c r="F25" s="78"/>
      <c r="G25" s="44"/>
      <c r="H25" s="71">
        <f t="shared" si="2"/>
        <v>0</v>
      </c>
      <c r="I25" s="72">
        <v>0</v>
      </c>
      <c r="J25" s="73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18">
        <v>16</v>
      </c>
      <c r="C26" s="41"/>
      <c r="D26" s="42"/>
      <c r="E26" s="43"/>
      <c r="F26" s="78"/>
      <c r="G26" s="44"/>
      <c r="H26" s="71">
        <f t="shared" si="2"/>
        <v>0</v>
      </c>
      <c r="I26" s="72">
        <v>0</v>
      </c>
      <c r="J26" s="73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18">
        <v>17</v>
      </c>
      <c r="C27" s="41"/>
      <c r="D27" s="42"/>
      <c r="E27" s="43"/>
      <c r="F27" s="78"/>
      <c r="G27" s="44"/>
      <c r="H27" s="71">
        <f t="shared" si="2"/>
        <v>0</v>
      </c>
      <c r="I27" s="72">
        <v>0</v>
      </c>
      <c r="J27" s="73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18">
        <v>18</v>
      </c>
      <c r="C28" s="45"/>
      <c r="D28" s="46"/>
      <c r="E28" s="47"/>
      <c r="F28" s="78"/>
      <c r="G28" s="44"/>
      <c r="H28" s="74">
        <f t="shared" si="2"/>
        <v>0</v>
      </c>
      <c r="I28" s="75">
        <v>0</v>
      </c>
      <c r="J28" s="7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8" t="s">
        <v>17</v>
      </c>
      <c r="C29" s="79"/>
      <c r="D29" s="38"/>
      <c r="E29" s="38"/>
      <c r="F29" s="49"/>
      <c r="G29" s="50" t="s">
        <v>3</v>
      </c>
      <c r="H29" s="51"/>
      <c r="I29" s="52"/>
      <c r="J29" s="53">
        <f>SUM(J11:J28)</f>
        <v>234259</v>
      </c>
    </row>
    <row r="30" spans="2:10" ht="15">
      <c r="B30" s="54"/>
      <c r="C30" s="55"/>
      <c r="D30" s="56"/>
      <c r="E30" s="38"/>
      <c r="F30" s="57"/>
      <c r="G30" s="58" t="s">
        <v>13</v>
      </c>
      <c r="H30" s="59"/>
      <c r="I30" s="60"/>
      <c r="J30" s="61">
        <f>J29*I30</f>
        <v>0</v>
      </c>
    </row>
    <row r="31" spans="2:10" ht="15">
      <c r="B31" s="37"/>
      <c r="C31" s="38"/>
      <c r="D31" s="38"/>
      <c r="E31" s="38"/>
      <c r="F31" s="62"/>
      <c r="G31" s="63" t="s">
        <v>4</v>
      </c>
      <c r="H31" s="55"/>
      <c r="I31" s="64"/>
      <c r="J31" s="61">
        <f>J29-J30</f>
        <v>234259</v>
      </c>
    </row>
    <row r="32" spans="2:10" ht="15">
      <c r="B32" s="37"/>
      <c r="C32" s="38"/>
      <c r="D32" s="38"/>
      <c r="E32" s="38"/>
      <c r="F32" s="57"/>
      <c r="G32" s="58">
        <v>0.19</v>
      </c>
      <c r="H32" s="59"/>
      <c r="I32" s="60">
        <v>0.19</v>
      </c>
      <c r="J32" s="61">
        <f>J31*I32</f>
        <v>44509.21</v>
      </c>
    </row>
    <row r="33" spans="2:10" ht="15.75" thickBot="1">
      <c r="B33" s="39"/>
      <c r="C33" s="40"/>
      <c r="D33" s="40"/>
      <c r="E33" s="40"/>
      <c r="F33" s="65"/>
      <c r="G33" s="66" t="s">
        <v>2</v>
      </c>
      <c r="H33" s="67"/>
      <c r="I33" s="68"/>
      <c r="J33" s="69">
        <f>J31+J32</f>
        <v>278768.21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4" activePane="bottomLeft" state="frozen"/>
      <selection pane="topLeft" activeCell="B1" sqref="B1"/>
      <selection pane="bottomLeft" activeCell="H107" sqref="H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77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2014-01-02T17:09:27Z</cp:lastPrinted>
  <dcterms:created xsi:type="dcterms:W3CDTF">2013-07-12T05:01:37Z</dcterms:created>
  <dcterms:modified xsi:type="dcterms:W3CDTF">2014-01-02T17:10:17Z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