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<sst xmlns="http://schemas.openxmlformats.org/spreadsheetml/2006/main" count="846" uniqueCount="603">
  <si>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</si>
  <si>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</si>
  <si>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</si>
  <si>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</si>
  <si>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</si>
  <si>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</si>
  <si>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</si>
  <si>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</si>
  <si>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</si>
  <si>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</si>
  <si>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</si>
  <si>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</si>
  <si>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</si>
  <si>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</si>
  <si>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</si>
  <si>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</si>
  <si>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</si>
  <si>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</si>
  <si>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</si>
  <si>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</si>
  <si>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</si>
  <si>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</si>
  <si>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</si>
  <si>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</si>
  <si>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</si>
  <si>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</si>
  <si>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</si>
  <si>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</si>
  <si>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</si>
  <si>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</si>
  <si>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</si>
  <si>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</si>
  <si>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</si>
  <si>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</si>
  <si>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</si>
  <si>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</si>
  <si>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</si>
  <si>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</si>
  <si>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</si>
  <si>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</si>
  <si>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</si>
  <si>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</si>
  <si>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</si>
  <si>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</si>
  <si>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</si>
  <si>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</si>
  <si>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</si>
  <si>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</si>
  <si>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</si>
  <si>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</si>
  <si>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</si>
  <si>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</si>
  <si>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</si>
  <si>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</si>
  <si>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</si>
  <si>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</si>
  <si>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</si>
  <si>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</si>
  <si>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</si>
  <si>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</si>
  <si>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</si>
  <si>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</si>
  <si>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</si>
  <si>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</si>
  <si>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</si>
  <si>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</si>
  <si>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</si>
  <si>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</si>
  <si>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</si>
  <si>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</si>
  <si>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</si>
  <si>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</si>
  <si>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</si>
  <si>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</si>
  <si>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</si>
  <si>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</si>
  <si>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</si>
  <si>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</si>
  <si>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</si>
  <si>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</si>
  <si>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</si>
  <si>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</si>
  <si>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</si>
  <si>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</si>
  <si>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</si>
  <si>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</si>
  <si>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</si>
  <si>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</si>
  <si>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</si>
  <si>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</si>
  <si>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</si>
  <si>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</si>
  <si>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</si>
  <si>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</si>
  <si>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</si>
  <si>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</si>
  <si>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</si>
  <si>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</si>
  <si>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</si>
  <si>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</si>
  <si>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</si>
  <si>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</si>
  <si>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</si>
  <si>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</si>
  <si>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</si>
  <si>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</si>
  <si>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</si>
  <si>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</si>
  <si>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</si>
  <si>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</si>
  <si>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</si>
  <si>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</si>
  <si>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</si>
  <si>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</si>
  <si>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</si>
  <si>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</si>
  <si>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</si>
  <si>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</si>
  <si>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</si>
  <si>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</si>
  <si>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</si>
  <si>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</si>
  <si>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</si>
  <si>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</si>
  <si>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</si>
  <si>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</si>
  <si>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</si>
  <si>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</si>
  <si>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</si>
  <si>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</si>
  <si>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</si>
  <si>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</si>
  <si>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</si>
  <si>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</si>
  <si>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</si>
  <si>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</si>
  <si>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</si>
  <si>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</si>
  <si>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</si>
  <si>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</si>
  <si>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</si>
  <si>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</si>
  <si>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</si>
  <si>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</si>
  <si>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</si>
  <si>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</si>
  <si>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</si>
  <si>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</si>
  <si>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</si>
  <si>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</si>
  <si>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</si>
  <si>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</si>
  <si>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</si>
  <si>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</si>
  <si>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</si>
  <si>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</si>
  <si>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</si>
  <si>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</si>
  <si>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</si>
  <si>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</si>
  <si>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</si>
  <si>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</si>
  <si>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</si>
  <si>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</si>
  <si>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</si>
  <si>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</si>
  <si>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</si>
  <si>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</si>
  <si>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</si>
  <si>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</si>
  <si>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</si>
  <si>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</si>
  <si>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</si>
  <si>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</si>
  <si>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</si>
  <si>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</si>
  <si>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</si>
  <si>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</si>
  <si>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</si>
  <si>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</si>
  <si>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</si>
  <si>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</si>
  <si>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</si>
  <si>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</si>
  <si>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</si>
  <si>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</si>
  <si>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</si>
  <si>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</si>
  <si>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</si>
  <si>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</si>
  <si>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</si>
  <si>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</si>
  <si>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</si>
  <si>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</si>
  <si>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</si>
  <si>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</si>
  <si>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</si>
  <si>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</si>
  <si>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</si>
  <si>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</si>
  <si>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</si>
  <si>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</si>
  <si>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</si>
  <si>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</si>
  <si>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</si>
  <si>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</si>
  <si>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</si>
  <si>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</si>
  <si>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</si>
  <si>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</si>
  <si>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</si>
  <si>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</si>
  <si>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</si>
  <si>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</si>
  <si>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</si>
  <si>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</si>
  <si>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</si>
  <si>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</si>
  <si>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</si>
  <si>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</si>
  <si>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</si>
  <si>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</si>
  <si>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</si>
  <si>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</si>
  <si>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</si>
  <si>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</si>
  <si>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</si>
  <si>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</si>
  <si>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</si>
  <si>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</si>
  <si>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</si>
  <si>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</si>
  <si>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</si>
  <si>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</si>
  <si>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</si>
  <si>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</si>
  <si>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</si>
  <si>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</si>
  <si>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</si>
  <si>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</si>
  <si>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</si>
  <si>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</si>
  <si>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</si>
  <si>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</si>
  <si>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</si>
  <si>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</si>
  <si>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</si>
  <si>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</si>
  <si>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</si>
  <si>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</si>
  <si>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</si>
  <si>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</si>
  <si>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</si>
  <si>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</si>
  <si>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</si>
  <si>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</si>
  <si>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</si>
  <si>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</si>
  <si>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</si>
  <si>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</si>
  <si>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</si>
  <si>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</si>
  <si>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</si>
  <si>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</si>
  <si>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</si>
  <si>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</si>
  <si>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</si>
  <si>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</si>
  <si>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</si>
  <si>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</si>
  <si>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</si>
  <si>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</si>
  <si>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</si>
  <si>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</si>
  <si>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</si>
  <si>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</si>
  <si>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</si>
  <si>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</si>
  <si>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</si>
  <si>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</si>
  <si>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</si>
  <si>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</si>
  <si>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</si>
  <si>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</si>
  <si>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</si>
  <si>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</si>
  <si>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</si>
  <si>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</si>
  <si>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</si>
  <si>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</si>
  <si>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</si>
  <si>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</si>
  <si>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</si>
  <si>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</si>
  <si>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</si>
  <si>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</si>
  <si>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</si>
  <si>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</si>
  <si>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</si>
  <si>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</si>
  <si>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</si>
  <si>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</si>
  <si>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</si>
  <si>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</si>
  <si>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</si>
  <si>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</si>
  <si>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</si>
  <si>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</si>
  <si>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</si>
  <si>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</si>
  <si>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</si>
  <si>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</si>
  <si>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</si>
  <si>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</si>
  <si>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</si>
  <si>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</si>
  <si>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</si>
  <si>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</si>
  <si>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</si>
  <si>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</si>
  <si>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</si>
  <si>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</si>
  <si>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</si>
  <si>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</si>
  <si>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</si>
  <si>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</si>
  <si>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</si>
  <si>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</si>
  <si>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</si>
  <si>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</si>
  <si>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</si>
  <si>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</si>
  <si>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</si>
  <si>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</si>
  <si>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</si>
  <si>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</si>
  <si>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</si>
  <si>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</si>
  <si>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</si>
  <si>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</si>
  <si>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</si>
  <si>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</si>
  <si>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</si>
  <si>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</si>
  <si>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</si>
  <si>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</si>
  <si>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</si>
  <si>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</si>
  <si>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</si>
  <si>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</si>
  <si>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</si>
  <si>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</si>
  <si>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</si>
  <si>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</si>
  <si>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</si>
  <si>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</si>
  <si>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</si>
  <si>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</si>
  <si>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</si>
  <si>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</si>
  <si>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</si>
  <si>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</si>
  <si>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</si>
  <si>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</si>
  <si>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</si>
  <si>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</si>
  <si>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</si>
  <si>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</si>
  <si>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</si>
  <si>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</si>
  <si>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</si>
  <si>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</si>
  <si>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</si>
  <si>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</si>
  <si>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</si>
  <si>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</si>
  <si>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</si>
  <si>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</si>
  <si>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</si>
  <si>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</si>
  <si>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</si>
  <si>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</si>
  <si>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</si>
  <si>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</si>
  <si>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</si>
  <si>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</si>
  <si>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</si>
  <si>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</si>
  <si>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</si>
  <si>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</si>
  <si>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</si>
  <si>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</si>
  <si>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</si>
  <si>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</si>
  <si>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</si>
  <si>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</si>
  <si>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</si>
  <si>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</si>
  <si>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</si>
  <si>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</si>
  <si>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</si>
  <si>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</si>
  <si>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</si>
  <si>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</si>
  <si>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</si>
  <si>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</si>
  <si>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</si>
  <si>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</si>
  <si>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</si>
  <si>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</si>
  <si>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</si>
  <si>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</si>
  <si>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</si>
  <si>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</si>
  <si>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</si>
  <si>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</si>
  <si>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</si>
  <si>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</si>
  <si>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</si>
  <si>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</si>
  <si>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</si>
  <si>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</si>
  <si>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</si>
  <si>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</si>
  <si>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</si>
  <si>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</si>
  <si>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</si>
  <si>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</si>
  <si>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</si>
  <si>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</si>
  <si>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</si>
  <si>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</si>
  <si>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</si>
  <si>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</si>
  <si>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</si>
  <si>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</si>
  <si>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</si>
  <si>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</si>
  <si>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</si>
  <si>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</si>
  <si>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</si>
  <si>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</si>
  <si>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</si>
  <si>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</si>
  <si>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</si>
  <si>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</si>
  <si>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</si>
  <si>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</si>
  <si>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</si>
  <si>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</si>
  <si>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</si>
  <si>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</si>
  <si>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</si>
  <si>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</si>
  <si>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</si>
  <si>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</si>
  <si>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</si>
  <si>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</si>
  <si>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</si>
  <si>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</si>
  <si>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</si>
  <si>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</si>
  <si>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</si>
  <si>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</si>
  <si>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</si>
  <si>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</si>
  <si>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</si>
  <si>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</si>
  <si>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</si>
  <si>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</si>
  <si>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</si>
  <si>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</si>
  <si>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</si>
  <si>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</si>
  <si>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</si>
  <si>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</si>
  <si>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</si>
  <si>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</si>
  <si>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</si>
  <si>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</si>
  <si>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</si>
  <si>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</si>
  <si>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</si>
  <si>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</si>
  <si>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</si>
  <si>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</si>
  <si>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</si>
  <si>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</si>
  <si>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</si>
  <si>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</si>
  <si>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</si>
  <si>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</si>
  <si>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</si>
  <si>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</si>
  <si>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</si>
  <si>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</si>
  <si>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</si>
  <si>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</si>
  <si>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</si>
  <si>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</si>
  <si>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</si>
  <si>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</si>
  <si>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</si>
  <si>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</si>
  <si>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</si>
  <si>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</si>
  <si>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</si>
  <si>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</si>
  <si>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</si>
  <si>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</si>
  <si>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</si>
  <si>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</si>
  <si>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</si>
  <si>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</si>
  <si>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</si>
  <si>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</si>
  <si>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</si>
  <si>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</si>
  <si>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</si>
  <si>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</si>
  <si>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</si>
  <si>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</si>
  <si>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</si>
  <si>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</si>
  <si>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</si>
  <si>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</si>
  <si>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</si>
  <si>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</si>
  <si>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</si>
  <si>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</si>
  <si>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</si>
  <si>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</si>
  <si>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</si>
  <si>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</si>
  <si>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</si>
  <si>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</si>
  <si>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</si>
  <si>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</si>
  <si>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</si>
  <si>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</si>
  <si>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</si>
  <si>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</si>
  <si>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</si>
  <si>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</si>
  <si>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</si>
  <si>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</si>
  <si>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</si>
  <si>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</si>
  <si>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</si>
  <si>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</si>
  <si>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</si>
  <si>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</si>
  <si>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</si>
  <si>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</si>
  <si>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</si>
  <si>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</si>
  <si>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</si>
  <si>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</si>
  <si>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</si>
  <si>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</si>
  <si>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</si>
  <si>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</si>
  <si>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</si>
  <si>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</si>
  <si>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</si>
  <si>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</si>
  <si>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</si>
  <si>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</si>
  <si>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</si>
  <si>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</si>
  <si>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</si>
  <si>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</si>
  <si>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</si>
  <si>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</si>
  <si>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</si>
  <si>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</si>
  <si>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</si>
  <si>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</si>
  <si>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</si>
  <si>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</si>
  <si>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</si>
  <si>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</si>
  <si>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</si>
  <si>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</si>
  <si>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flexi</t>
  </si>
  <si>
    <t>hidro</t>
  </si>
  <si>
    <t>Adap. 8MP-8MJ</t>
  </si>
  <si>
    <t>Adap. 8MP-8MJ 90</t>
  </si>
  <si>
    <t>Tee union 8-8-8 mm</t>
  </si>
  <si>
    <t>Soporte para manguera de 1/2</t>
  </si>
  <si>
    <t>Soporte para cañeria de 12 mm doble</t>
  </si>
  <si>
    <t>Flexible  R2 8FJX-8FJX L 1750 mm</t>
  </si>
  <si>
    <t>Flexible  R2 8FJX-8FJX L 1700 mm</t>
  </si>
  <si>
    <t>Flexible  R2 12FJX-12FJX90 L 600 mm</t>
  </si>
  <si>
    <t>Flexible  R2 8FJX-8FBSPX90 L 1300 mm</t>
  </si>
  <si>
    <t>Tee union 8 MBSP</t>
  </si>
  <si>
    <t>Union Tubo Flex. 8- 1/2</t>
  </si>
  <si>
    <t>Adap. 12MP-12MJ</t>
  </si>
  <si>
    <t>Tubo Hidraulico 12mm</t>
  </si>
  <si>
    <t>Copla soldar 3/4</t>
  </si>
  <si>
    <t>Copla soldar 1</t>
  </si>
  <si>
    <t>GD 331,334,323,332</t>
  </si>
  <si>
    <t>AUTOMOVILERA 43368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</si>
</sst>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164" fontId="51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3" xfId="0" applyFont="1" applyFill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/>
      <protection locked="0"/>
    </xf>
    <xf numFmtId="164" fontId="51" fillId="33" borderId="24" xfId="0" applyNumberFormat="1" applyFont="1" applyFill="1" applyBorder="1" applyAlignment="1" applyProtection="1">
      <alignment horizontal="left" vertical="center"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6" xfId="0" applyFont="1" applyFill="1" applyBorder="1" applyAlignment="1" applyProtection="1">
      <alignment horizontal="right"/>
      <protection locked="0"/>
    </xf>
    <xf numFmtId="1" fontId="50" fillId="33" borderId="27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28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29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30" xfId="0" applyFont="1" applyFill="1" applyBorder="1" applyAlignment="1" applyProtection="1">
      <alignment horizontal="right" vertical="center"/>
      <protection locked="0"/>
    </xf>
    <xf numFmtId="0" fontId="50" fillId="33" borderId="22" xfId="0" applyFont="1" applyFill="1" applyBorder="1" applyAlignment="1" applyProtection="1">
      <alignment horizontal="right" vertical="center"/>
      <protection locked="0"/>
    </xf>
    <xf numFmtId="0" fontId="50" fillId="33" borderId="31" xfId="0" applyFont="1" applyFill="1" applyBorder="1" applyAlignment="1" applyProtection="1">
      <alignment horizontal="right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165" fontId="52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33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34" xfId="0" applyFont="1" applyBorder="1" applyAlignment="1" applyProtection="1">
      <alignment horizontal="center"/>
      <protection locked="0"/>
    </xf>
    <xf numFmtId="0" fontId="50" fillId="0" borderId="35" xfId="0" applyFont="1" applyBorder="1" applyAlignment="1" applyProtection="1">
      <alignment horizontal="center"/>
      <protection locked="0"/>
    </xf>
    <xf numFmtId="0" fontId="50" fillId="0" borderId="36" xfId="0" applyFont="1" applyBorder="1" applyAlignment="1" applyProtection="1">
      <alignment horizontal="center"/>
      <protection locked="0"/>
    </xf>
    <xf numFmtId="0" fontId="50" fillId="0" borderId="37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166" fontId="51" fillId="33" borderId="12" xfId="0" applyNumberFormat="1" applyFont="1" applyFill="1" applyBorder="1" applyAlignment="1" applyProtection="1">
      <alignment horizontal="left"/>
      <protection/>
    </xf>
    <xf numFmtId="0" fontId="51" fillId="33" borderId="0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/>
    </xf>
    <xf numFmtId="166" fontId="51" fillId="0" borderId="0" xfId="0" applyNumberFormat="1" applyFont="1" applyFill="1" applyBorder="1" applyAlignment="1" applyProtection="1">
      <alignment/>
      <protection/>
    </xf>
    <xf numFmtId="0" fontId="51" fillId="33" borderId="15" xfId="45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center"/>
      <protection locked="0"/>
    </xf>
    <xf numFmtId="0" fontId="50" fillId="33" borderId="33" xfId="0" applyFont="1" applyFill="1" applyBorder="1" applyAlignment="1" applyProtection="1">
      <alignment/>
      <protection locked="0"/>
    </xf>
    <xf numFmtId="166" fontId="50" fillId="33" borderId="33" xfId="0" applyNumberFormat="1" applyFont="1" applyFill="1" applyBorder="1" applyAlignment="1" applyProtection="1">
      <alignment horizontal="center"/>
      <protection/>
    </xf>
    <xf numFmtId="0" fontId="50" fillId="33" borderId="33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center"/>
      <protection locked="0"/>
    </xf>
    <xf numFmtId="0" fontId="53" fillId="33" borderId="22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27" fillId="33" borderId="33" xfId="0" applyNumberFormat="1" applyFont="1" applyFill="1" applyBorder="1" applyAlignment="1" applyProtection="1">
      <alignment horizontal="center"/>
      <protection locked="0"/>
    </xf>
    <xf numFmtId="0" fontId="50" fillId="0" borderId="38" xfId="0" applyFont="1" applyBorder="1" applyAlignment="1" applyProtection="1">
      <alignment horizontal="center"/>
      <protection locked="0"/>
    </xf>
    <xf numFmtId="0" fontId="50" fillId="0" borderId="39" xfId="0" applyFont="1" applyBorder="1" applyAlignment="1" applyProtection="1">
      <alignment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PageLayoutView="0" workbookViewId="0" topLeftCell="B1">
      <selection activeCell="K28" sqref="K2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7">
        <v>1274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76" t="s">
        <v>582</v>
      </c>
      <c r="E4" s="36" t="s">
        <v>12</v>
      </c>
      <c r="F4" s="77"/>
      <c r="G4" s="77"/>
      <c r="H4" s="78"/>
      <c r="I4" s="36" t="s">
        <v>9</v>
      </c>
      <c r="J4" s="79">
        <f>VLOOKUP(D4,CLIENTES,10,FALSE)</f>
        <v>0</v>
      </c>
      <c r="K4" s="20"/>
    </row>
    <row r="5" spans="2:11" ht="15">
      <c r="B5" s="37"/>
      <c r="C5" s="38"/>
      <c r="D5" s="80"/>
      <c r="E5" s="104" t="str">
        <f>VLOOKUP(D4,CLIENTES,4,FALSE)</f>
        <v>AV FRESIA 2133</v>
      </c>
      <c r="F5" s="104"/>
      <c r="G5" s="104"/>
      <c r="H5" s="104"/>
      <c r="I5" s="104"/>
      <c r="J5" s="105"/>
      <c r="K5" s="20"/>
    </row>
    <row r="6" spans="2:10" ht="17.25" customHeight="1">
      <c r="B6" s="37" t="s">
        <v>27</v>
      </c>
      <c r="C6" s="38"/>
      <c r="D6" s="81" t="str">
        <f>VLOOKUP(D4,CLIENTES,2,FALSE)</f>
        <v>METALURGICA LA RIOJA LTDA</v>
      </c>
      <c r="E6" s="38" t="s">
        <v>7</v>
      </c>
      <c r="F6" s="104" t="str">
        <f>VLOOKUP(D4,CLIENTES,5,FALSE)</f>
        <v>RENCA</v>
      </c>
      <c r="G6" s="104"/>
      <c r="H6" s="104"/>
      <c r="I6" s="82">
        <f>VLOOKUP(D4,CLIENTES,11,FALSE)</f>
        <v>0</v>
      </c>
      <c r="J6" s="83"/>
    </row>
    <row r="7" spans="2:10" ht="15">
      <c r="B7" s="37" t="s">
        <v>25</v>
      </c>
      <c r="C7" s="38"/>
      <c r="D7" s="81">
        <f>VLOOKUP(D4,CLIENTES,3,FALSE)</f>
        <v>0</v>
      </c>
      <c r="E7" s="38" t="s">
        <v>8</v>
      </c>
      <c r="F7" s="104" t="str">
        <f>VLOOKUP(D4,CLIENTES,6,FALSE)</f>
        <v>STGO</v>
      </c>
      <c r="G7" s="104"/>
      <c r="H7" s="104"/>
      <c r="I7" s="38" t="s">
        <v>26</v>
      </c>
      <c r="J7" s="84" t="str">
        <f>VLOOKUP(D4,CLIENTES,8,FALSE)</f>
        <v>Moises Lagos</v>
      </c>
    </row>
    <row r="8" spans="2:12" ht="15.75" thickBot="1">
      <c r="B8" s="102" t="s">
        <v>28</v>
      </c>
      <c r="C8" s="103"/>
      <c r="D8" s="81">
        <f>VLOOKUP(D4,CLIENTES,7,FALSE)</f>
        <v>0</v>
      </c>
      <c r="E8" s="38" t="s">
        <v>11</v>
      </c>
      <c r="F8" s="104">
        <f>VLOOKUP(D4,CLIENTES,12,FALSE)</f>
        <v>0</v>
      </c>
      <c r="G8" s="104"/>
      <c r="H8" s="104"/>
      <c r="I8" s="38" t="s">
        <v>14</v>
      </c>
      <c r="J8" s="39">
        <f ca="1">TODAY()</f>
        <v>41631</v>
      </c>
      <c r="K8" s="20"/>
      <c r="L8" s="20"/>
    </row>
    <row r="9" spans="2:18" ht="16.5" thickBot="1" thickTop="1">
      <c r="B9" s="40"/>
      <c r="C9" s="41"/>
      <c r="D9" s="42"/>
      <c r="E9" s="41"/>
      <c r="F9" s="42"/>
      <c r="G9" s="42"/>
      <c r="H9" s="42"/>
      <c r="I9" s="41"/>
      <c r="J9" s="4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71" t="s">
        <v>1</v>
      </c>
      <c r="C10" s="99" t="s">
        <v>24</v>
      </c>
      <c r="D10" s="100"/>
      <c r="E10" s="101"/>
      <c r="F10" s="72" t="s">
        <v>0</v>
      </c>
      <c r="G10" s="73" t="s">
        <v>23</v>
      </c>
      <c r="H10" s="73" t="s">
        <v>15</v>
      </c>
      <c r="I10" s="74" t="s">
        <v>13</v>
      </c>
      <c r="J10" s="75" t="s">
        <v>2</v>
      </c>
      <c r="K10" s="24" t="s">
        <v>18</v>
      </c>
      <c r="L10" s="25" t="s">
        <v>585</v>
      </c>
      <c r="M10" s="25" t="s">
        <v>584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70">
        <v>1</v>
      </c>
      <c r="C11" s="85" t="s">
        <v>586</v>
      </c>
      <c r="D11" s="86"/>
      <c r="E11" s="87"/>
      <c r="F11" s="88">
        <v>12</v>
      </c>
      <c r="G11" s="89" t="s">
        <v>23</v>
      </c>
      <c r="H11" s="90">
        <v>2596</v>
      </c>
      <c r="I11" s="68">
        <v>15</v>
      </c>
      <c r="J11" s="69">
        <f aca="true" t="shared" si="0" ref="J11:J19">F11*H11*(1-I11/100)</f>
        <v>26479.2</v>
      </c>
      <c r="K11" s="28">
        <v>1</v>
      </c>
      <c r="L11" s="29">
        <v>2330</v>
      </c>
      <c r="M11" s="29"/>
      <c r="N11" s="29"/>
      <c r="O11" s="29"/>
      <c r="P11" s="30">
        <v>1</v>
      </c>
      <c r="Q11" s="31">
        <f aca="true" t="shared" si="1" ref="Q11:Q22">+L11</f>
        <v>2330</v>
      </c>
      <c r="R11" s="33">
        <f>Q11*P11</f>
        <v>2330</v>
      </c>
    </row>
    <row r="12" spans="2:18" ht="15">
      <c r="B12" s="70">
        <v>2</v>
      </c>
      <c r="C12" s="85" t="s">
        <v>587</v>
      </c>
      <c r="D12" s="86"/>
      <c r="E12" s="87"/>
      <c r="F12" s="88">
        <v>4</v>
      </c>
      <c r="G12" s="89" t="s">
        <v>23</v>
      </c>
      <c r="H12" s="90">
        <v>3708</v>
      </c>
      <c r="I12" s="68">
        <v>15</v>
      </c>
      <c r="J12" s="69">
        <f t="shared" si="0"/>
        <v>12607.199999999999</v>
      </c>
      <c r="K12" s="28">
        <v>2</v>
      </c>
      <c r="L12" s="29">
        <v>6180</v>
      </c>
      <c r="M12" s="29"/>
      <c r="N12" s="29"/>
      <c r="O12" s="29"/>
      <c r="P12" s="30">
        <v>1</v>
      </c>
      <c r="Q12" s="31">
        <f t="shared" si="1"/>
        <v>6180</v>
      </c>
      <c r="R12" s="33">
        <f aca="true" t="shared" si="2" ref="R12:R27">Q12*P12</f>
        <v>6180</v>
      </c>
    </row>
    <row r="13" spans="2:18" ht="15">
      <c r="B13" s="70">
        <v>3</v>
      </c>
      <c r="C13" s="85" t="s">
        <v>588</v>
      </c>
      <c r="D13" s="86"/>
      <c r="E13" s="87"/>
      <c r="F13" s="88">
        <v>2</v>
      </c>
      <c r="G13" s="89" t="s">
        <v>23</v>
      </c>
      <c r="H13" s="90">
        <v>5670</v>
      </c>
      <c r="I13" s="68">
        <v>15</v>
      </c>
      <c r="J13" s="69">
        <f t="shared" si="0"/>
        <v>9639</v>
      </c>
      <c r="K13" s="28">
        <v>3</v>
      </c>
      <c r="L13" s="29">
        <v>5625</v>
      </c>
      <c r="M13" s="29"/>
      <c r="N13" s="29"/>
      <c r="O13" s="29"/>
      <c r="P13" s="30">
        <v>1</v>
      </c>
      <c r="Q13" s="31">
        <f t="shared" si="1"/>
        <v>5625</v>
      </c>
      <c r="R13" s="33">
        <f t="shared" si="2"/>
        <v>5625</v>
      </c>
    </row>
    <row r="14" spans="2:18" ht="15">
      <c r="B14" s="91">
        <v>4</v>
      </c>
      <c r="C14" s="85" t="s">
        <v>589</v>
      </c>
      <c r="D14" s="86"/>
      <c r="E14" s="87"/>
      <c r="F14" s="88">
        <v>2</v>
      </c>
      <c r="G14" s="89" t="s">
        <v>23</v>
      </c>
      <c r="H14" s="90">
        <v>2149</v>
      </c>
      <c r="I14" s="68">
        <v>15</v>
      </c>
      <c r="J14" s="69">
        <f t="shared" si="0"/>
        <v>3653.2999999999997</v>
      </c>
      <c r="K14" s="28">
        <v>4</v>
      </c>
      <c r="L14" s="29">
        <v>10764</v>
      </c>
      <c r="M14" s="29"/>
      <c r="N14" s="29"/>
      <c r="O14" s="29"/>
      <c r="P14" s="30">
        <v>1</v>
      </c>
      <c r="Q14" s="31">
        <f t="shared" si="1"/>
        <v>10764</v>
      </c>
      <c r="R14" s="33">
        <f t="shared" si="2"/>
        <v>10764</v>
      </c>
    </row>
    <row r="15" spans="2:18" ht="15">
      <c r="B15" s="91">
        <v>5</v>
      </c>
      <c r="C15" s="85" t="s">
        <v>590</v>
      </c>
      <c r="D15" s="86"/>
      <c r="E15" s="87"/>
      <c r="F15" s="88">
        <v>20</v>
      </c>
      <c r="G15" s="89" t="s">
        <v>23</v>
      </c>
      <c r="H15" s="90">
        <v>4043</v>
      </c>
      <c r="I15" s="68">
        <v>15</v>
      </c>
      <c r="J15" s="69">
        <f t="shared" si="0"/>
        <v>68731</v>
      </c>
      <c r="K15" s="28">
        <v>5</v>
      </c>
      <c r="L15" s="29"/>
      <c r="M15" s="29"/>
      <c r="N15" s="29"/>
      <c r="O15" s="29"/>
      <c r="P15" s="30">
        <v>1</v>
      </c>
      <c r="Q15" s="31">
        <f t="shared" si="1"/>
        <v>0</v>
      </c>
      <c r="R15" s="33">
        <f t="shared" si="2"/>
        <v>0</v>
      </c>
    </row>
    <row r="16" spans="2:18" ht="15">
      <c r="B16" s="91">
        <v>6</v>
      </c>
      <c r="C16" s="85" t="s">
        <v>591</v>
      </c>
      <c r="D16" s="86"/>
      <c r="E16" s="87"/>
      <c r="F16" s="88">
        <v>2</v>
      </c>
      <c r="G16" s="89" t="s">
        <v>23</v>
      </c>
      <c r="H16" s="90">
        <v>16235</v>
      </c>
      <c r="I16" s="68">
        <v>15</v>
      </c>
      <c r="J16" s="69">
        <f t="shared" si="0"/>
        <v>27599.5</v>
      </c>
      <c r="K16" s="28">
        <v>6</v>
      </c>
      <c r="L16" s="29"/>
      <c r="M16" s="29"/>
      <c r="N16" s="29"/>
      <c r="O16" s="29"/>
      <c r="P16" s="30">
        <v>1</v>
      </c>
      <c r="Q16" s="31">
        <f t="shared" si="1"/>
        <v>0</v>
      </c>
      <c r="R16" s="33">
        <f t="shared" si="2"/>
        <v>0</v>
      </c>
    </row>
    <row r="17" spans="2:18" ht="15">
      <c r="B17" s="91">
        <v>7</v>
      </c>
      <c r="C17" s="85" t="s">
        <v>592</v>
      </c>
      <c r="D17" s="86"/>
      <c r="E17" s="87"/>
      <c r="F17" s="88">
        <v>2</v>
      </c>
      <c r="G17" s="89" t="s">
        <v>23</v>
      </c>
      <c r="H17" s="90">
        <v>15883</v>
      </c>
      <c r="I17" s="68">
        <v>15</v>
      </c>
      <c r="J17" s="69">
        <f t="shared" si="0"/>
        <v>27001.1</v>
      </c>
      <c r="K17" s="28">
        <v>7</v>
      </c>
      <c r="L17" s="29"/>
      <c r="M17" s="29"/>
      <c r="N17" s="29"/>
      <c r="O17" s="29"/>
      <c r="P17" s="30">
        <v>1</v>
      </c>
      <c r="Q17" s="31">
        <f t="shared" si="1"/>
        <v>0</v>
      </c>
      <c r="R17" s="33">
        <f t="shared" si="2"/>
        <v>0</v>
      </c>
    </row>
    <row r="18" spans="2:18" ht="15">
      <c r="B18" s="91">
        <v>8</v>
      </c>
      <c r="C18" s="85" t="s">
        <v>593</v>
      </c>
      <c r="D18" s="86"/>
      <c r="E18" s="87"/>
      <c r="F18" s="88">
        <v>1</v>
      </c>
      <c r="G18" s="89" t="s">
        <v>23</v>
      </c>
      <c r="H18" s="90">
        <v>18616</v>
      </c>
      <c r="I18" s="68">
        <v>15</v>
      </c>
      <c r="J18" s="69">
        <f t="shared" si="0"/>
        <v>15823.6</v>
      </c>
      <c r="K18" s="28">
        <v>8</v>
      </c>
      <c r="L18" s="29"/>
      <c r="M18" s="29"/>
      <c r="N18" s="29"/>
      <c r="O18" s="29"/>
      <c r="P18" s="30">
        <v>1</v>
      </c>
      <c r="Q18" s="31">
        <f t="shared" si="1"/>
        <v>0</v>
      </c>
      <c r="R18" s="33">
        <f t="shared" si="2"/>
        <v>0</v>
      </c>
    </row>
    <row r="19" spans="2:18" ht="15">
      <c r="B19" s="91">
        <v>9</v>
      </c>
      <c r="C19" s="85" t="s">
        <v>594</v>
      </c>
      <c r="D19" s="86"/>
      <c r="E19" s="87"/>
      <c r="F19" s="88">
        <v>2</v>
      </c>
      <c r="G19" s="89" t="s">
        <v>23</v>
      </c>
      <c r="H19" s="90">
        <v>17320</v>
      </c>
      <c r="I19" s="68">
        <v>15</v>
      </c>
      <c r="J19" s="69">
        <f t="shared" si="0"/>
        <v>29444</v>
      </c>
      <c r="K19" s="28">
        <v>9</v>
      </c>
      <c r="L19" s="29"/>
      <c r="M19" s="29"/>
      <c r="N19" s="29"/>
      <c r="O19" s="29"/>
      <c r="P19" s="30">
        <v>1</v>
      </c>
      <c r="Q19" s="31">
        <f t="shared" si="1"/>
        <v>0</v>
      </c>
      <c r="R19" s="33">
        <f t="shared" si="2"/>
        <v>0</v>
      </c>
    </row>
    <row r="20" spans="2:18" ht="15">
      <c r="B20" s="91">
        <v>10</v>
      </c>
      <c r="C20" s="85" t="s">
        <v>595</v>
      </c>
      <c r="D20" s="86"/>
      <c r="E20" s="87"/>
      <c r="F20" s="88">
        <v>2</v>
      </c>
      <c r="G20" s="89" t="s">
        <v>23</v>
      </c>
      <c r="H20" s="90">
        <v>5724</v>
      </c>
      <c r="I20" s="68">
        <v>15</v>
      </c>
      <c r="J20" s="69">
        <f>F20*H20*(1-I20/100)</f>
        <v>9730.8</v>
      </c>
      <c r="K20" s="28">
        <v>10</v>
      </c>
      <c r="L20" s="29"/>
      <c r="M20" s="29"/>
      <c r="N20" s="29"/>
      <c r="O20" s="29"/>
      <c r="P20" s="30">
        <v>1</v>
      </c>
      <c r="Q20" s="31">
        <f t="shared" si="1"/>
        <v>0</v>
      </c>
      <c r="R20" s="33">
        <f t="shared" si="2"/>
        <v>0</v>
      </c>
    </row>
    <row r="21" spans="2:18" ht="15">
      <c r="B21" s="91">
        <v>11</v>
      </c>
      <c r="C21" s="85" t="s">
        <v>596</v>
      </c>
      <c r="D21" s="86"/>
      <c r="E21" s="87"/>
      <c r="F21" s="88">
        <v>2</v>
      </c>
      <c r="G21" s="89" t="s">
        <v>23</v>
      </c>
      <c r="H21" s="90">
        <v>2792</v>
      </c>
      <c r="I21" s="68">
        <v>15</v>
      </c>
      <c r="J21" s="69">
        <f>F21*H21*(1-I21/100)</f>
        <v>4746.4</v>
      </c>
      <c r="K21" s="28">
        <v>11</v>
      </c>
      <c r="L21" s="29"/>
      <c r="M21" s="29"/>
      <c r="N21" s="29"/>
      <c r="O21" s="29"/>
      <c r="P21" s="30">
        <v>1</v>
      </c>
      <c r="Q21" s="31">
        <f t="shared" si="1"/>
        <v>0</v>
      </c>
      <c r="R21" s="33">
        <f t="shared" si="2"/>
        <v>0</v>
      </c>
    </row>
    <row r="22" spans="2:18" ht="15">
      <c r="B22" s="91">
        <v>12</v>
      </c>
      <c r="C22" s="85" t="s">
        <v>597</v>
      </c>
      <c r="D22" s="86"/>
      <c r="E22" s="87"/>
      <c r="F22" s="88">
        <v>1</v>
      </c>
      <c r="G22" s="89" t="s">
        <v>23</v>
      </c>
      <c r="H22" s="90">
        <v>3050</v>
      </c>
      <c r="I22" s="68">
        <v>15</v>
      </c>
      <c r="J22" s="69">
        <f aca="true" t="shared" si="3" ref="J22:J27">F22*H22*(1-I22/100)</f>
        <v>2592.5</v>
      </c>
      <c r="K22" s="28">
        <v>12</v>
      </c>
      <c r="L22" s="29"/>
      <c r="M22" s="29"/>
      <c r="N22" s="29"/>
      <c r="O22" s="29"/>
      <c r="P22" s="30">
        <v>1</v>
      </c>
      <c r="Q22" s="31">
        <f t="shared" si="1"/>
        <v>0</v>
      </c>
      <c r="R22" s="33">
        <f t="shared" si="2"/>
        <v>0</v>
      </c>
    </row>
    <row r="23" spans="2:18" ht="15">
      <c r="B23" s="91">
        <v>13</v>
      </c>
      <c r="C23" s="85" t="s">
        <v>598</v>
      </c>
      <c r="D23" s="86"/>
      <c r="E23" s="87"/>
      <c r="F23" s="88">
        <v>12</v>
      </c>
      <c r="G23" s="89" t="s">
        <v>23</v>
      </c>
      <c r="H23" s="90">
        <v>3293</v>
      </c>
      <c r="I23" s="68">
        <v>15</v>
      </c>
      <c r="J23" s="69">
        <f t="shared" si="3"/>
        <v>33588.6</v>
      </c>
      <c r="K23" s="28">
        <v>13</v>
      </c>
      <c r="L23" s="29"/>
      <c r="M23" s="29"/>
      <c r="N23" s="29"/>
      <c r="O23" s="29"/>
      <c r="P23" s="30">
        <v>1</v>
      </c>
      <c r="Q23" s="31">
        <f>L23</f>
        <v>0</v>
      </c>
      <c r="R23" s="33">
        <f t="shared" si="2"/>
        <v>0</v>
      </c>
    </row>
    <row r="24" spans="2:18" ht="15">
      <c r="B24" s="91">
        <v>14</v>
      </c>
      <c r="C24" s="85" t="s">
        <v>599</v>
      </c>
      <c r="D24" s="86"/>
      <c r="E24" s="87"/>
      <c r="F24" s="88">
        <v>2</v>
      </c>
      <c r="G24" s="89" t="s">
        <v>23</v>
      </c>
      <c r="H24" s="90">
        <v>1941</v>
      </c>
      <c r="I24" s="68">
        <v>15</v>
      </c>
      <c r="J24" s="69">
        <f t="shared" si="3"/>
        <v>3299.7</v>
      </c>
      <c r="K24" s="28">
        <v>14</v>
      </c>
      <c r="L24" s="29"/>
      <c r="M24" s="29"/>
      <c r="N24" s="29"/>
      <c r="O24" s="29"/>
      <c r="P24" s="30">
        <v>1</v>
      </c>
      <c r="Q24" s="31">
        <f>L24</f>
        <v>0</v>
      </c>
      <c r="R24" s="33">
        <f t="shared" si="2"/>
        <v>0</v>
      </c>
    </row>
    <row r="25" spans="2:18" ht="15">
      <c r="B25" s="98">
        <v>15</v>
      </c>
      <c r="C25" s="85" t="s">
        <v>600</v>
      </c>
      <c r="D25" s="86"/>
      <c r="E25" s="87"/>
      <c r="F25" s="88">
        <v>2</v>
      </c>
      <c r="G25" s="89" t="s">
        <v>23</v>
      </c>
      <c r="H25" s="90">
        <v>2230</v>
      </c>
      <c r="I25" s="68">
        <v>15</v>
      </c>
      <c r="J25" s="69">
        <f t="shared" si="3"/>
        <v>3791</v>
      </c>
      <c r="K25" s="28">
        <v>15</v>
      </c>
      <c r="L25" s="29"/>
      <c r="M25" s="29"/>
      <c r="N25" s="29"/>
      <c r="O25" s="29"/>
      <c r="P25" s="30">
        <v>1</v>
      </c>
      <c r="Q25" s="31">
        <f>L25</f>
        <v>0</v>
      </c>
      <c r="R25" s="33">
        <f t="shared" si="2"/>
        <v>0</v>
      </c>
    </row>
    <row r="26" spans="2:18" ht="15">
      <c r="B26" s="98">
        <v>16</v>
      </c>
      <c r="C26" s="92"/>
      <c r="D26" s="93"/>
      <c r="E26" s="94"/>
      <c r="F26" s="95"/>
      <c r="G26" s="89"/>
      <c r="H26" s="90">
        <f>+R26</f>
        <v>0</v>
      </c>
      <c r="I26" s="68"/>
      <c r="J26" s="69">
        <f t="shared" si="3"/>
        <v>0</v>
      </c>
      <c r="K26" s="28">
        <v>16</v>
      </c>
      <c r="L26" s="29"/>
      <c r="M26" s="29"/>
      <c r="N26" s="29"/>
      <c r="O26" s="29"/>
      <c r="P26" s="30">
        <v>1</v>
      </c>
      <c r="Q26" s="31">
        <f>L26</f>
        <v>0</v>
      </c>
      <c r="R26" s="33">
        <f t="shared" si="2"/>
        <v>0</v>
      </c>
    </row>
    <row r="27" spans="2:18" ht="15.75" thickBot="1">
      <c r="B27" s="98">
        <v>17</v>
      </c>
      <c r="C27" s="92"/>
      <c r="D27" s="96"/>
      <c r="E27" s="97"/>
      <c r="F27" s="95"/>
      <c r="G27" s="89"/>
      <c r="H27" s="90">
        <f>+R27</f>
        <v>0</v>
      </c>
      <c r="I27" s="68"/>
      <c r="J27" s="69">
        <f t="shared" si="3"/>
        <v>0</v>
      </c>
      <c r="K27" s="28">
        <v>17</v>
      </c>
      <c r="L27" s="29"/>
      <c r="M27" s="29"/>
      <c r="N27" s="29"/>
      <c r="O27" s="29"/>
      <c r="P27" s="30">
        <v>1</v>
      </c>
      <c r="Q27" s="31">
        <f>L27</f>
        <v>0</v>
      </c>
      <c r="R27" s="33">
        <f t="shared" si="2"/>
        <v>0</v>
      </c>
    </row>
    <row r="28" spans="2:10" ht="15">
      <c r="B28" s="44" t="s">
        <v>17</v>
      </c>
      <c r="C28" s="45"/>
      <c r="D28" s="36"/>
      <c r="E28" s="36"/>
      <c r="F28" s="46"/>
      <c r="G28" s="47" t="s">
        <v>3</v>
      </c>
      <c r="H28" s="48"/>
      <c r="I28" s="49"/>
      <c r="J28" s="50">
        <f>SUM(J11:J27)</f>
        <v>278726.9</v>
      </c>
    </row>
    <row r="29" spans="2:10" ht="15">
      <c r="B29" s="51"/>
      <c r="C29" s="53" t="s">
        <v>602</v>
      </c>
      <c r="D29" s="53"/>
      <c r="E29" s="38"/>
      <c r="F29" s="54"/>
      <c r="G29" s="55" t="s">
        <v>13</v>
      </c>
      <c r="H29" s="56"/>
      <c r="I29" s="57"/>
      <c r="J29" s="58">
        <f>J28*I29</f>
        <v>0</v>
      </c>
    </row>
    <row r="30" spans="2:10" ht="15">
      <c r="B30" s="37"/>
      <c r="C30" s="38" t="s">
        <v>601</v>
      </c>
      <c r="D30" s="38"/>
      <c r="E30" s="38"/>
      <c r="F30" s="59"/>
      <c r="G30" s="60" t="s">
        <v>4</v>
      </c>
      <c r="H30" s="52"/>
      <c r="I30" s="61"/>
      <c r="J30" s="58">
        <f>J28-J29</f>
        <v>278726.9</v>
      </c>
    </row>
    <row r="31" spans="2:10" ht="15">
      <c r="B31" s="37"/>
      <c r="C31" s="38"/>
      <c r="D31" s="38"/>
      <c r="E31" s="38"/>
      <c r="F31" s="54"/>
      <c r="G31" s="55">
        <v>0.19</v>
      </c>
      <c r="H31" s="56"/>
      <c r="I31" s="57">
        <v>0.19</v>
      </c>
      <c r="J31" s="58">
        <f>J30*I31</f>
        <v>52958.111000000004</v>
      </c>
    </row>
    <row r="32" spans="2:10" ht="15.75" thickBot="1">
      <c r="B32" s="40"/>
      <c r="C32" s="41"/>
      <c r="D32" s="41"/>
      <c r="E32" s="41"/>
      <c r="F32" s="62"/>
      <c r="G32" s="63" t="s">
        <v>2</v>
      </c>
      <c r="H32" s="64"/>
      <c r="I32" s="65"/>
      <c r="J32" s="66">
        <f>J30+J31</f>
        <v>331685.01100000006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2013-10-09T19:25:48Z</cp:lastPrinted>
  <dcterms:created xsi:type="dcterms:W3CDTF">2013-07-12T05:01:37Z</dcterms:created>
  <dcterms:modified xsi:type="dcterms:W3CDTF">2013-12-23T20:25:57Z</dcterms:modified>
  <cp:category/>
  <cp:version/>
  <cp:contentType/>
  <cp:contentStatus/>
</cp:coreProperties>
</file>