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<sst xmlns="http://schemas.openxmlformats.org/spreadsheetml/2006/main" count="840" uniqueCount="598">
  <si>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</si>
  <si>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</si>
  <si>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</si>
  <si>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</si>
  <si>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</si>
  <si>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</si>
  <si>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</si>
  <si>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</si>
  <si>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</si>
  <si>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</si>
  <si>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</si>
  <si>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</si>
  <si>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</si>
  <si>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</si>
  <si>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</si>
  <si>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</si>
  <si>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</si>
  <si>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</si>
  <si>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</si>
  <si>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</si>
  <si>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</si>
  <si>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</si>
  <si>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</si>
  <si>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</si>
  <si>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</si>
  <si>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</si>
  <si>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</si>
  <si>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</si>
  <si>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</si>
  <si>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</si>
  <si>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</si>
  <si>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</si>
  <si>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</si>
  <si>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</si>
  <si>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</si>
  <si>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</si>
  <si>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</si>
  <si>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</si>
  <si>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</si>
  <si>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</si>
  <si>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</si>
  <si>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</si>
  <si>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</si>
  <si>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</si>
  <si>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</si>
  <si>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</si>
  <si>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</si>
  <si>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</si>
  <si>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</si>
  <si>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</si>
  <si>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</si>
  <si>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</si>
  <si>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</si>
  <si>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</si>
  <si>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</si>
  <si>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</si>
  <si>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</si>
  <si>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</si>
  <si>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</si>
  <si>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</si>
  <si>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</si>
  <si>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</si>
  <si>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</si>
  <si>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</si>
  <si>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</si>
  <si>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</si>
  <si>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</si>
  <si>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</si>
  <si>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</si>
  <si>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</si>
  <si>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</si>
  <si>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</si>
  <si>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</si>
  <si>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</si>
  <si>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</si>
  <si>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</si>
  <si>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</si>
  <si>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</si>
  <si>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</si>
  <si>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</si>
  <si>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</si>
  <si>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</si>
  <si>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</si>
  <si>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</si>
  <si>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</si>
  <si>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</si>
  <si>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</si>
  <si>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</si>
  <si>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</si>
  <si>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</si>
  <si>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</si>
  <si>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</si>
  <si>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</si>
  <si>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</si>
  <si>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</si>
  <si>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</si>
  <si>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</si>
  <si>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</si>
  <si>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</si>
  <si>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</si>
  <si>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</si>
  <si>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</si>
  <si>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</si>
  <si>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</si>
  <si>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</si>
  <si>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</si>
  <si>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</si>
  <si>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</si>
  <si>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</si>
  <si>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</si>
  <si>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</si>
  <si>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</si>
  <si>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</si>
  <si>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</si>
  <si>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</si>
  <si>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</si>
  <si>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</si>
  <si>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</si>
  <si>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</si>
  <si>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</si>
  <si>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</si>
  <si>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</si>
  <si>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</si>
  <si>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</si>
  <si>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</si>
  <si>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</si>
  <si>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</si>
  <si>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</si>
  <si>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</si>
  <si>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</si>
  <si>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</si>
  <si>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</si>
  <si>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</si>
  <si>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</si>
  <si>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</si>
  <si>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</si>
  <si>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</si>
  <si>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</si>
  <si>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</si>
  <si>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</si>
  <si>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</si>
  <si>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</si>
  <si>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</si>
  <si>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</si>
  <si>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</si>
  <si>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</si>
  <si>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</si>
  <si>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</si>
  <si>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</si>
  <si>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</si>
  <si>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</si>
  <si>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</si>
  <si>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</si>
  <si>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</si>
  <si>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</si>
  <si>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</si>
  <si>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</si>
  <si>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</si>
  <si>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</si>
  <si>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</si>
  <si>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</si>
  <si>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</si>
  <si>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</si>
  <si>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</si>
  <si>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</si>
  <si>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</si>
  <si>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</si>
  <si>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</si>
  <si>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</si>
  <si>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</si>
  <si>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</si>
  <si>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</si>
  <si>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</si>
  <si>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</si>
  <si>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</si>
  <si>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</si>
  <si>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</si>
  <si>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</si>
  <si>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</si>
  <si>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</si>
  <si>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</si>
  <si>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</si>
  <si>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</si>
  <si>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</si>
  <si>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</si>
  <si>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</si>
  <si>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</si>
  <si>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</si>
  <si>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</si>
  <si>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</si>
  <si>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</si>
  <si>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</si>
  <si>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</si>
  <si>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</si>
  <si>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</si>
  <si>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</si>
  <si>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</si>
  <si>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</si>
  <si>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</si>
  <si>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</si>
  <si>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</si>
  <si>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</si>
  <si>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</si>
  <si>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</si>
  <si>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</si>
  <si>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</si>
  <si>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</si>
  <si>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</si>
  <si>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</si>
  <si>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</si>
  <si>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</si>
  <si>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</si>
  <si>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</si>
  <si>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</si>
  <si>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</si>
  <si>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</si>
  <si>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</si>
  <si>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</si>
  <si>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</si>
  <si>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</si>
  <si>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</si>
  <si>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</si>
  <si>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</si>
  <si>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</si>
  <si>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</si>
  <si>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</si>
  <si>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</si>
  <si>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</si>
  <si>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</si>
  <si>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</si>
  <si>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</si>
  <si>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</si>
  <si>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</si>
  <si>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</si>
  <si>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</si>
  <si>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</si>
  <si>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</si>
  <si>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</si>
  <si>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</si>
  <si>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</si>
  <si>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</si>
  <si>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</si>
  <si>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</si>
  <si>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</si>
  <si>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</si>
  <si>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</si>
  <si>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</si>
  <si>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</si>
  <si>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</si>
  <si>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</si>
  <si>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</si>
  <si>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</si>
  <si>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</si>
  <si>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</si>
  <si>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</si>
  <si>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</si>
  <si>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</si>
  <si>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</si>
  <si>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</si>
  <si>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</si>
  <si>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</si>
  <si>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</si>
  <si>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</si>
  <si>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</si>
  <si>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</si>
  <si>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</si>
  <si>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</si>
  <si>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</si>
  <si>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</si>
  <si>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</si>
  <si>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</si>
  <si>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</si>
  <si>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</si>
  <si>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</si>
  <si>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</si>
  <si>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</si>
  <si>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</si>
  <si>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</si>
  <si>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</si>
  <si>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</si>
  <si>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</si>
  <si>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</si>
  <si>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</si>
  <si>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</si>
  <si>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</si>
  <si>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</si>
  <si>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</si>
  <si>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</si>
  <si>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</si>
  <si>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</si>
  <si>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</si>
  <si>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</si>
  <si>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</si>
  <si>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</si>
  <si>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</si>
  <si>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</si>
  <si>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</si>
  <si>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</si>
  <si>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</si>
  <si>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</si>
  <si>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</si>
  <si>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</si>
  <si>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</si>
  <si>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</si>
  <si>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</si>
  <si>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</si>
  <si>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</si>
  <si>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</si>
  <si>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</si>
  <si>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</si>
  <si>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</si>
  <si>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</si>
  <si>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</si>
  <si>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</si>
  <si>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</si>
  <si>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</si>
  <si>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</si>
  <si>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</si>
  <si>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</si>
  <si>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</si>
  <si>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</si>
  <si>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</si>
  <si>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</si>
  <si>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</si>
  <si>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</si>
  <si>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</si>
  <si>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</si>
  <si>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</si>
  <si>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</si>
  <si>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</si>
  <si>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</si>
  <si>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</si>
  <si>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</si>
  <si>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</si>
  <si>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</si>
  <si>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</si>
  <si>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</si>
  <si>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</si>
  <si>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</si>
  <si>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</si>
  <si>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</si>
  <si>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</si>
  <si>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</si>
  <si>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</si>
  <si>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</si>
  <si>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</si>
  <si>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</si>
  <si>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</si>
  <si>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</si>
  <si>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</si>
  <si>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</si>
  <si>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</si>
  <si>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</si>
  <si>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</si>
  <si>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</si>
  <si>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</si>
  <si>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</si>
  <si>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</si>
  <si>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</si>
  <si>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</si>
  <si>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</si>
  <si>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</si>
  <si>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</si>
  <si>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</si>
  <si>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</si>
  <si>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</si>
  <si>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</si>
  <si>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</si>
  <si>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</si>
  <si>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</si>
  <si>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</si>
  <si>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</si>
  <si>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</si>
  <si>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</si>
  <si>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</si>
  <si>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</si>
  <si>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</si>
  <si>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</si>
  <si>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</si>
  <si>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</si>
  <si>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</si>
  <si>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</si>
  <si>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</si>
  <si>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</si>
  <si>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</si>
  <si>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</si>
  <si>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</si>
  <si>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</si>
  <si>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</si>
  <si>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</si>
  <si>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</si>
  <si>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</si>
  <si>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</si>
  <si>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</si>
  <si>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</si>
  <si>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</si>
  <si>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</si>
  <si>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</si>
  <si>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</si>
  <si>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</si>
  <si>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</si>
  <si>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</si>
  <si>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</si>
  <si>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</si>
  <si>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</si>
  <si>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</si>
  <si>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</si>
  <si>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</si>
  <si>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</si>
  <si>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</si>
  <si>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</si>
  <si>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</si>
  <si>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</si>
  <si>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</si>
  <si>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</si>
  <si>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</si>
  <si>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</si>
  <si>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</si>
  <si>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</si>
  <si>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</si>
  <si>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</si>
  <si>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</si>
  <si>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</si>
  <si>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</si>
  <si>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</si>
  <si>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</si>
  <si>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</si>
  <si>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</si>
  <si>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</si>
  <si>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</si>
  <si>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</si>
  <si>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</si>
  <si>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</si>
  <si>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</si>
  <si>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</si>
  <si>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</si>
  <si>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</si>
  <si>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</si>
  <si>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</si>
  <si>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</si>
  <si>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</si>
  <si>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</si>
  <si>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</si>
  <si>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</si>
  <si>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</si>
  <si>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</si>
  <si>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</si>
  <si>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</si>
  <si>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</si>
  <si>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</si>
  <si>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</si>
  <si>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</si>
  <si>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</si>
  <si>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</si>
  <si>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</si>
  <si>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</si>
  <si>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</si>
  <si>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</si>
  <si>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</si>
  <si>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</si>
  <si>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</si>
  <si>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</si>
  <si>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</si>
  <si>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</si>
  <si>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</si>
  <si>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</si>
  <si>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</si>
  <si>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</si>
  <si>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</si>
  <si>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</si>
  <si>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</si>
  <si>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</si>
  <si>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</si>
  <si>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</si>
  <si>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</si>
  <si>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</si>
  <si>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</si>
  <si>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</si>
  <si>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</si>
  <si>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</si>
  <si>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</si>
  <si>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</si>
  <si>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</si>
  <si>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</si>
  <si>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</si>
  <si>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</si>
  <si>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</si>
  <si>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</si>
  <si>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</si>
  <si>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</si>
  <si>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</si>
  <si>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</si>
  <si>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</si>
  <si>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</si>
  <si>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</si>
  <si>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</si>
  <si>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</si>
  <si>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</si>
  <si>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</si>
  <si>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</si>
  <si>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</si>
  <si>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</si>
  <si>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</si>
  <si>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</si>
  <si>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</si>
  <si>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</si>
  <si>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</si>
  <si>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</si>
  <si>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</si>
  <si>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</si>
  <si>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</si>
  <si>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</si>
  <si>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</si>
  <si>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</si>
  <si>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</si>
  <si>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</si>
  <si>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</si>
  <si>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</si>
  <si>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</si>
  <si>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</si>
  <si>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</si>
  <si>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</si>
  <si>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</si>
  <si>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</si>
  <si>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</si>
  <si>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</si>
  <si>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</si>
  <si>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</si>
  <si>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</si>
  <si>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</si>
  <si>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</si>
  <si>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</si>
  <si>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</si>
  <si>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</si>
  <si>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</si>
  <si>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</si>
  <si>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</si>
  <si>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</si>
  <si>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</si>
  <si>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</si>
  <si>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</si>
  <si>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</si>
  <si>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</si>
  <si>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</si>
  <si>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</si>
  <si>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</si>
  <si>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</si>
  <si>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</si>
  <si>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</si>
  <si>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</si>
  <si>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</si>
  <si>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</si>
  <si>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</si>
  <si>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</si>
  <si>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</si>
  <si>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</si>
  <si>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</si>
  <si>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</si>
  <si>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</si>
  <si>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</si>
  <si>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</si>
  <si>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</si>
  <si>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</si>
  <si>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</si>
  <si>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</si>
  <si>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</si>
  <si>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</si>
  <si>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</si>
  <si>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</si>
  <si>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</si>
  <si>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</si>
  <si>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</si>
  <si>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</si>
  <si>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</si>
  <si>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</si>
  <si>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</si>
  <si>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</si>
  <si>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</si>
  <si>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</si>
  <si>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</si>
  <si>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</si>
  <si>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</si>
  <si>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</si>
  <si>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</si>
  <si>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Union Tee 8-8-8</t>
  </si>
  <si>
    <t xml:space="preserve">Union Tee 6-6-6 </t>
  </si>
  <si>
    <t>Union codo 6-6</t>
  </si>
  <si>
    <t>Union Tubo -Flex 6-3/8 NPT</t>
  </si>
  <si>
    <t>Adaptador 6 MB -6 MJ</t>
  </si>
  <si>
    <t>soporte multiple manguera 3/8 (10 un)</t>
  </si>
  <si>
    <t xml:space="preserve">soporte doble manguera 3/8 </t>
  </si>
  <si>
    <t xml:space="preserve">soporte simple manguera 3/8 </t>
  </si>
  <si>
    <t>Adaptador 6 MS -6 FJX90</t>
  </si>
  <si>
    <t>Acoples hidraulicos 3/8</t>
  </si>
  <si>
    <t>Adaptador 8MP-6MS</t>
  </si>
  <si>
    <t>Adaptador 4MP-6MS</t>
  </si>
  <si>
    <t>Adaptador 8MP-8MS</t>
  </si>
  <si>
    <t>Adaptador 6MP-6MS90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</si>
</sst>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 horizontal="center"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7" xfId="0" applyFont="1" applyFill="1" applyBorder="1" applyAlignment="1" applyProtection="1">
      <alignment horizontal="right"/>
      <protection locked="0"/>
    </xf>
    <xf numFmtId="1" fontId="50" fillId="33" borderId="28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9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9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22" xfId="0" applyFont="1" applyFill="1" applyBorder="1" applyAlignment="1" applyProtection="1">
      <alignment horizontal="right" vertical="center"/>
      <protection locked="0"/>
    </xf>
    <xf numFmtId="0" fontId="50" fillId="33" borderId="32" xfId="0" applyFont="1" applyFill="1" applyBorder="1" applyAlignment="1" applyProtection="1">
      <alignment horizontal="right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4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0" fontId="26" fillId="33" borderId="24" xfId="0" applyNumberFormat="1" applyFont="1" applyFill="1" applyBorder="1" applyAlignment="1" applyProtection="1">
      <alignment horizontal="center"/>
      <protection locked="0"/>
    </xf>
    <xf numFmtId="166" fontId="26" fillId="33" borderId="24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0" fontId="54" fillId="33" borderId="24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164" fontId="28" fillId="33" borderId="25" xfId="0" applyNumberFormat="1" applyFont="1" applyFill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/>
      <protection locked="0"/>
    </xf>
    <xf numFmtId="0" fontId="26" fillId="0" borderId="36" xfId="0" applyFont="1" applyBorder="1" applyAlignment="1" applyProtection="1">
      <alignment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 horizontal="center"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 horizontal="center"/>
      <protection locked="0"/>
    </xf>
    <xf numFmtId="0" fontId="26" fillId="33" borderId="24" xfId="0" applyFont="1" applyFill="1" applyBorder="1" applyAlignment="1" applyProtection="1">
      <alignment/>
      <protection locked="0"/>
    </xf>
    <xf numFmtId="166" fontId="26" fillId="33" borderId="24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B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1239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77" t="s">
        <v>6</v>
      </c>
      <c r="C4" s="78"/>
      <c r="D4" s="79" t="s">
        <v>582</v>
      </c>
      <c r="E4" s="78" t="s">
        <v>12</v>
      </c>
      <c r="F4" s="80"/>
      <c r="G4" s="80"/>
      <c r="H4" s="81"/>
      <c r="I4" s="78" t="s">
        <v>9</v>
      </c>
      <c r="J4" s="82">
        <f>VLOOKUP(D4,CLIENTES,10,FALSE)</f>
        <v>0</v>
      </c>
      <c r="K4" s="20"/>
    </row>
    <row r="5" spans="2:11" ht="15">
      <c r="B5" s="83"/>
      <c r="C5" s="84"/>
      <c r="D5" s="85"/>
      <c r="E5" s="86" t="str">
        <f>VLOOKUP(D4,CLIENTES,4,FALSE)</f>
        <v>AV FRESIA 2133</v>
      </c>
      <c r="F5" s="86"/>
      <c r="G5" s="86"/>
      <c r="H5" s="86"/>
      <c r="I5" s="86"/>
      <c r="J5" s="87"/>
      <c r="K5" s="20"/>
    </row>
    <row r="6" spans="2:10" ht="17.25" customHeight="1">
      <c r="B6" s="83" t="s">
        <v>27</v>
      </c>
      <c r="C6" s="84"/>
      <c r="D6" s="88" t="str">
        <f>VLOOKUP(D4,CLIENTES,2,FALSE)</f>
        <v>METALURGICA LA RIOJA LTDA</v>
      </c>
      <c r="E6" s="84" t="s">
        <v>7</v>
      </c>
      <c r="F6" s="86" t="str">
        <f>VLOOKUP(D4,CLIENTES,5,FALSE)</f>
        <v>RENCA</v>
      </c>
      <c r="G6" s="86"/>
      <c r="H6" s="86"/>
      <c r="I6" s="89">
        <f>VLOOKUP(D4,CLIENTES,11,FALSE)</f>
        <v>0</v>
      </c>
      <c r="J6" s="90"/>
    </row>
    <row r="7" spans="2:10" ht="15">
      <c r="B7" s="83" t="s">
        <v>25</v>
      </c>
      <c r="C7" s="84"/>
      <c r="D7" s="88">
        <f>VLOOKUP(D4,CLIENTES,3,FALSE)</f>
        <v>0</v>
      </c>
      <c r="E7" s="84" t="s">
        <v>8</v>
      </c>
      <c r="F7" s="86" t="str">
        <f>VLOOKUP(D4,CLIENTES,6,FALSE)</f>
        <v>STGO</v>
      </c>
      <c r="G7" s="86"/>
      <c r="H7" s="86"/>
      <c r="I7" s="84" t="s">
        <v>26</v>
      </c>
      <c r="J7" s="91" t="str">
        <f>VLOOKUP(D4,CLIENTES,8,FALSE)</f>
        <v>Moises Lagos</v>
      </c>
    </row>
    <row r="8" spans="2:12" ht="15.75" thickBot="1">
      <c r="B8" s="92" t="s">
        <v>28</v>
      </c>
      <c r="C8" s="93"/>
      <c r="D8" s="88">
        <f>VLOOKUP(D4,CLIENTES,7,FALSE)</f>
        <v>0</v>
      </c>
      <c r="E8" s="84" t="s">
        <v>11</v>
      </c>
      <c r="F8" s="86">
        <f>VLOOKUP(D4,CLIENTES,12,FALSE)</f>
        <v>0</v>
      </c>
      <c r="G8" s="86"/>
      <c r="H8" s="86"/>
      <c r="I8" s="84" t="s">
        <v>14</v>
      </c>
      <c r="J8" s="94">
        <f ca="1">TODAY()</f>
        <v>41621</v>
      </c>
      <c r="K8" s="20"/>
      <c r="L8" s="20"/>
    </row>
    <row r="9" spans="2:18" ht="16.5" thickBot="1" thickTop="1">
      <c r="B9" s="95"/>
      <c r="C9" s="96"/>
      <c r="D9" s="97"/>
      <c r="E9" s="96"/>
      <c r="F9" s="97"/>
      <c r="G9" s="97"/>
      <c r="H9" s="97"/>
      <c r="I9" s="96"/>
      <c r="J9" s="9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9" t="s">
        <v>1</v>
      </c>
      <c r="C10" s="100" t="s">
        <v>24</v>
      </c>
      <c r="D10" s="101"/>
      <c r="E10" s="102"/>
      <c r="F10" s="103" t="s">
        <v>0</v>
      </c>
      <c r="G10" s="104" t="s">
        <v>23</v>
      </c>
      <c r="H10" s="104" t="s">
        <v>15</v>
      </c>
      <c r="I10" s="105" t="s">
        <v>13</v>
      </c>
      <c r="J10" s="10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7">
        <v>1</v>
      </c>
      <c r="C11" s="108" t="s">
        <v>584</v>
      </c>
      <c r="D11" s="109"/>
      <c r="E11" s="110"/>
      <c r="F11" s="111">
        <v>2</v>
      </c>
      <c r="G11" s="112" t="s">
        <v>23</v>
      </c>
      <c r="H11" s="74">
        <f>+R11</f>
        <v>5670</v>
      </c>
      <c r="I11" s="113">
        <v>15</v>
      </c>
      <c r="J11" s="114">
        <f aca="true" t="shared" si="0" ref="J11:J27">F11*H11*(1-I11/100)</f>
        <v>9639</v>
      </c>
      <c r="K11" s="28">
        <v>1</v>
      </c>
      <c r="L11" s="29">
        <v>5670</v>
      </c>
      <c r="M11" s="29"/>
      <c r="N11" s="29"/>
      <c r="O11" s="29"/>
      <c r="P11" s="30">
        <v>1</v>
      </c>
      <c r="Q11" s="31">
        <f aca="true" t="shared" si="1" ref="Q11:Q22">+L11</f>
        <v>5670</v>
      </c>
      <c r="R11" s="33">
        <f>Q11*P11</f>
        <v>5670</v>
      </c>
    </row>
    <row r="12" spans="2:18" ht="15">
      <c r="B12" s="107">
        <v>2</v>
      </c>
      <c r="C12" s="108" t="s">
        <v>585</v>
      </c>
      <c r="D12" s="109"/>
      <c r="E12" s="110"/>
      <c r="F12" s="111">
        <v>9</v>
      </c>
      <c r="G12" s="112" t="s">
        <v>23</v>
      </c>
      <c r="H12" s="74">
        <f>+R12</f>
        <v>4852</v>
      </c>
      <c r="I12" s="113">
        <v>15</v>
      </c>
      <c r="J12" s="114">
        <f t="shared" si="0"/>
        <v>37117.799999999996</v>
      </c>
      <c r="K12" s="28">
        <v>2</v>
      </c>
      <c r="L12" s="29">
        <v>4852</v>
      </c>
      <c r="M12" s="29"/>
      <c r="N12" s="29"/>
      <c r="O12" s="29"/>
      <c r="P12" s="30">
        <v>1</v>
      </c>
      <c r="Q12" s="31">
        <f t="shared" si="1"/>
        <v>4852</v>
      </c>
      <c r="R12" s="33">
        <f aca="true" t="shared" si="2" ref="R12:R27">Q12*P12</f>
        <v>4852</v>
      </c>
    </row>
    <row r="13" spans="2:18" ht="15">
      <c r="B13" s="107">
        <v>3</v>
      </c>
      <c r="C13" s="108" t="s">
        <v>586</v>
      </c>
      <c r="D13" s="109"/>
      <c r="E13" s="110"/>
      <c r="F13" s="111">
        <v>7</v>
      </c>
      <c r="G13" s="112" t="s">
        <v>23</v>
      </c>
      <c r="H13" s="74">
        <f aca="true" t="shared" si="3" ref="H13:H24">+R13</f>
        <v>2974</v>
      </c>
      <c r="I13" s="113">
        <v>15</v>
      </c>
      <c r="J13" s="114">
        <f t="shared" si="0"/>
        <v>17695.3</v>
      </c>
      <c r="K13" s="28">
        <v>3</v>
      </c>
      <c r="L13" s="29">
        <v>2974</v>
      </c>
      <c r="M13" s="29"/>
      <c r="N13" s="29"/>
      <c r="O13" s="29"/>
      <c r="P13" s="30">
        <v>1</v>
      </c>
      <c r="Q13" s="31">
        <f t="shared" si="1"/>
        <v>2974</v>
      </c>
      <c r="R13" s="33">
        <f t="shared" si="2"/>
        <v>2974</v>
      </c>
    </row>
    <row r="14" spans="2:18" ht="15">
      <c r="B14" s="73">
        <v>4</v>
      </c>
      <c r="C14" s="108" t="s">
        <v>587</v>
      </c>
      <c r="D14" s="109"/>
      <c r="E14" s="110"/>
      <c r="F14" s="111">
        <v>2</v>
      </c>
      <c r="G14" s="112" t="s">
        <v>23</v>
      </c>
      <c r="H14" s="74">
        <f t="shared" si="3"/>
        <v>2335</v>
      </c>
      <c r="I14" s="113">
        <v>15</v>
      </c>
      <c r="J14" s="114">
        <f t="shared" si="0"/>
        <v>3969.5</v>
      </c>
      <c r="K14" s="28">
        <v>4</v>
      </c>
      <c r="L14" s="29">
        <v>2335</v>
      </c>
      <c r="M14" s="29"/>
      <c r="N14" s="29"/>
      <c r="O14" s="29"/>
      <c r="P14" s="30">
        <v>1</v>
      </c>
      <c r="Q14" s="31">
        <f t="shared" si="1"/>
        <v>2335</v>
      </c>
      <c r="R14" s="33">
        <f t="shared" si="2"/>
        <v>2335</v>
      </c>
    </row>
    <row r="15" spans="2:18" ht="15">
      <c r="B15" s="73">
        <v>5</v>
      </c>
      <c r="C15" s="108" t="s">
        <v>588</v>
      </c>
      <c r="D15" s="109"/>
      <c r="E15" s="110"/>
      <c r="F15" s="111">
        <v>16</v>
      </c>
      <c r="G15" s="112" t="s">
        <v>23</v>
      </c>
      <c r="H15" s="74">
        <f t="shared" si="3"/>
        <v>2370</v>
      </c>
      <c r="I15" s="113">
        <v>15</v>
      </c>
      <c r="J15" s="114">
        <f t="shared" si="0"/>
        <v>32232</v>
      </c>
      <c r="K15" s="28">
        <v>5</v>
      </c>
      <c r="L15" s="29">
        <v>2370</v>
      </c>
      <c r="M15" s="29"/>
      <c r="N15" s="29"/>
      <c r="O15" s="29"/>
      <c r="P15" s="30">
        <v>1</v>
      </c>
      <c r="Q15" s="31">
        <f t="shared" si="1"/>
        <v>2370</v>
      </c>
      <c r="R15" s="33">
        <f t="shared" si="2"/>
        <v>2370</v>
      </c>
    </row>
    <row r="16" spans="2:18" ht="15">
      <c r="B16" s="73">
        <v>6</v>
      </c>
      <c r="C16" s="108" t="s">
        <v>589</v>
      </c>
      <c r="D16" s="109"/>
      <c r="E16" s="110"/>
      <c r="F16" s="111">
        <v>4</v>
      </c>
      <c r="G16" s="112" t="s">
        <v>23</v>
      </c>
      <c r="H16" s="74">
        <f t="shared" si="3"/>
        <v>19820</v>
      </c>
      <c r="I16" s="113">
        <v>15</v>
      </c>
      <c r="J16" s="114">
        <f t="shared" si="0"/>
        <v>67388</v>
      </c>
      <c r="K16" s="28">
        <v>6</v>
      </c>
      <c r="L16" s="29">
        <v>19820</v>
      </c>
      <c r="M16" s="29"/>
      <c r="N16" s="29"/>
      <c r="O16" s="29"/>
      <c r="P16" s="30">
        <v>1</v>
      </c>
      <c r="Q16" s="31">
        <f t="shared" si="1"/>
        <v>19820</v>
      </c>
      <c r="R16" s="33">
        <f t="shared" si="2"/>
        <v>19820</v>
      </c>
    </row>
    <row r="17" spans="2:18" ht="15">
      <c r="B17" s="73">
        <v>7</v>
      </c>
      <c r="C17" s="108" t="s">
        <v>591</v>
      </c>
      <c r="D17" s="109"/>
      <c r="E17" s="110"/>
      <c r="F17" s="111">
        <v>8</v>
      </c>
      <c r="G17" s="112" t="s">
        <v>23</v>
      </c>
      <c r="H17" s="74">
        <f t="shared" si="3"/>
        <v>1792</v>
      </c>
      <c r="I17" s="113">
        <v>15</v>
      </c>
      <c r="J17" s="114">
        <f t="shared" si="0"/>
        <v>12185.6</v>
      </c>
      <c r="K17" s="28">
        <v>7</v>
      </c>
      <c r="L17" s="29">
        <v>1792</v>
      </c>
      <c r="M17" s="29"/>
      <c r="N17" s="29"/>
      <c r="O17" s="29"/>
      <c r="P17" s="30">
        <v>1</v>
      </c>
      <c r="Q17" s="31">
        <f t="shared" si="1"/>
        <v>1792</v>
      </c>
      <c r="R17" s="33">
        <f t="shared" si="2"/>
        <v>1792</v>
      </c>
    </row>
    <row r="18" spans="2:18" ht="15">
      <c r="B18" s="73">
        <v>8</v>
      </c>
      <c r="C18" s="108" t="s">
        <v>590</v>
      </c>
      <c r="D18" s="109"/>
      <c r="E18" s="110"/>
      <c r="F18" s="111">
        <v>16</v>
      </c>
      <c r="G18" s="112" t="s">
        <v>23</v>
      </c>
      <c r="H18" s="74">
        <f t="shared" si="3"/>
        <v>3584</v>
      </c>
      <c r="I18" s="113">
        <v>15</v>
      </c>
      <c r="J18" s="114">
        <f t="shared" si="0"/>
        <v>48742.4</v>
      </c>
      <c r="K18" s="28">
        <v>8</v>
      </c>
      <c r="L18" s="29">
        <v>3584</v>
      </c>
      <c r="M18" s="29"/>
      <c r="N18" s="29"/>
      <c r="O18" s="29"/>
      <c r="P18" s="30">
        <v>1</v>
      </c>
      <c r="Q18" s="31">
        <f t="shared" si="1"/>
        <v>3584</v>
      </c>
      <c r="R18" s="33">
        <f t="shared" si="2"/>
        <v>3584</v>
      </c>
    </row>
    <row r="19" spans="2:18" ht="15">
      <c r="B19" s="73">
        <v>9</v>
      </c>
      <c r="C19" s="108" t="s">
        <v>592</v>
      </c>
      <c r="D19" s="109"/>
      <c r="E19" s="110"/>
      <c r="F19" s="111">
        <v>16</v>
      </c>
      <c r="G19" s="112" t="s">
        <v>23</v>
      </c>
      <c r="H19" s="74">
        <f t="shared" si="3"/>
        <v>3120</v>
      </c>
      <c r="I19" s="113">
        <v>15</v>
      </c>
      <c r="J19" s="114">
        <f t="shared" si="0"/>
        <v>42432</v>
      </c>
      <c r="K19" s="28">
        <v>9</v>
      </c>
      <c r="L19" s="29">
        <v>3120</v>
      </c>
      <c r="M19" s="29"/>
      <c r="N19" s="29"/>
      <c r="O19" s="29"/>
      <c r="P19" s="30">
        <v>1</v>
      </c>
      <c r="Q19" s="31">
        <f t="shared" si="1"/>
        <v>3120</v>
      </c>
      <c r="R19" s="33">
        <f t="shared" si="2"/>
        <v>3120</v>
      </c>
    </row>
    <row r="20" spans="2:18" ht="15">
      <c r="B20" s="73">
        <v>10</v>
      </c>
      <c r="C20" s="108" t="s">
        <v>593</v>
      </c>
      <c r="D20" s="109"/>
      <c r="E20" s="110"/>
      <c r="F20" s="111">
        <v>2</v>
      </c>
      <c r="G20" s="112" t="s">
        <v>23</v>
      </c>
      <c r="H20" s="74">
        <f t="shared" si="3"/>
        <v>7148</v>
      </c>
      <c r="I20" s="113">
        <v>15</v>
      </c>
      <c r="J20" s="114">
        <f t="shared" si="0"/>
        <v>12151.6</v>
      </c>
      <c r="K20" s="28">
        <v>11</v>
      </c>
      <c r="L20" s="29">
        <v>7148</v>
      </c>
      <c r="M20" s="29"/>
      <c r="N20" s="29"/>
      <c r="O20" s="29"/>
      <c r="P20" s="30">
        <v>1</v>
      </c>
      <c r="Q20" s="31">
        <f t="shared" si="1"/>
        <v>7148</v>
      </c>
      <c r="R20" s="33">
        <f t="shared" si="2"/>
        <v>7148</v>
      </c>
    </row>
    <row r="21" spans="2:18" ht="15">
      <c r="B21" s="73">
        <v>11</v>
      </c>
      <c r="C21" s="108" t="s">
        <v>594</v>
      </c>
      <c r="D21" s="109"/>
      <c r="E21" s="110"/>
      <c r="F21" s="111">
        <v>18</v>
      </c>
      <c r="G21" s="112" t="s">
        <v>23</v>
      </c>
      <c r="H21" s="74">
        <f t="shared" si="3"/>
        <v>2320</v>
      </c>
      <c r="I21" s="113">
        <v>15</v>
      </c>
      <c r="J21" s="114">
        <f t="shared" si="0"/>
        <v>35496</v>
      </c>
      <c r="K21" s="28">
        <v>12</v>
      </c>
      <c r="L21" s="29">
        <v>2320</v>
      </c>
      <c r="M21" s="29"/>
      <c r="N21" s="29"/>
      <c r="O21" s="29"/>
      <c r="P21" s="30">
        <v>1</v>
      </c>
      <c r="Q21" s="31">
        <f t="shared" si="1"/>
        <v>2320</v>
      </c>
      <c r="R21" s="33">
        <f t="shared" si="2"/>
        <v>2320</v>
      </c>
    </row>
    <row r="22" spans="2:18" ht="15">
      <c r="B22" s="73">
        <v>12</v>
      </c>
      <c r="C22" s="108" t="s">
        <v>595</v>
      </c>
      <c r="D22" s="109"/>
      <c r="E22" s="110"/>
      <c r="F22" s="111">
        <v>2</v>
      </c>
      <c r="G22" s="112" t="s">
        <v>23</v>
      </c>
      <c r="H22" s="74">
        <f t="shared" si="3"/>
        <v>1825</v>
      </c>
      <c r="I22" s="113">
        <v>15</v>
      </c>
      <c r="J22" s="114">
        <f t="shared" si="0"/>
        <v>3102.5</v>
      </c>
      <c r="K22" s="28">
        <v>13</v>
      </c>
      <c r="L22" s="29">
        <v>1825</v>
      </c>
      <c r="M22" s="29"/>
      <c r="N22" s="29"/>
      <c r="O22" s="29"/>
      <c r="P22" s="30">
        <v>1</v>
      </c>
      <c r="Q22" s="31">
        <f t="shared" si="1"/>
        <v>1825</v>
      </c>
      <c r="R22" s="33">
        <f t="shared" si="2"/>
        <v>1825</v>
      </c>
    </row>
    <row r="23" spans="2:18" ht="15">
      <c r="B23" s="73">
        <v>13</v>
      </c>
      <c r="C23" s="108" t="s">
        <v>596</v>
      </c>
      <c r="D23" s="109"/>
      <c r="E23" s="110"/>
      <c r="F23" s="111">
        <v>4</v>
      </c>
      <c r="G23" s="112" t="s">
        <v>23</v>
      </c>
      <c r="H23" s="74">
        <f t="shared" si="3"/>
        <v>2596</v>
      </c>
      <c r="I23" s="113">
        <v>15</v>
      </c>
      <c r="J23" s="114">
        <f t="shared" si="0"/>
        <v>8826.4</v>
      </c>
      <c r="K23" s="28">
        <v>14</v>
      </c>
      <c r="L23" s="29">
        <v>2596</v>
      </c>
      <c r="M23" s="29"/>
      <c r="N23" s="29"/>
      <c r="O23" s="29"/>
      <c r="P23" s="30">
        <v>1</v>
      </c>
      <c r="Q23" s="31">
        <f>L23</f>
        <v>2596</v>
      </c>
      <c r="R23" s="33">
        <f t="shared" si="2"/>
        <v>2596</v>
      </c>
    </row>
    <row r="24" spans="2:18" ht="15">
      <c r="B24" s="73">
        <v>14</v>
      </c>
      <c r="C24" s="108" t="s">
        <v>597</v>
      </c>
      <c r="D24" s="109"/>
      <c r="E24" s="110"/>
      <c r="F24" s="111">
        <v>2</v>
      </c>
      <c r="G24" s="112" t="s">
        <v>23</v>
      </c>
      <c r="H24" s="74">
        <f t="shared" si="3"/>
        <v>3260</v>
      </c>
      <c r="I24" s="113">
        <v>15</v>
      </c>
      <c r="J24" s="114">
        <f t="shared" si="0"/>
        <v>5542</v>
      </c>
      <c r="K24" s="28">
        <v>15</v>
      </c>
      <c r="L24" s="29">
        <v>3260</v>
      </c>
      <c r="M24" s="29"/>
      <c r="N24" s="29"/>
      <c r="O24" s="29"/>
      <c r="P24" s="30">
        <v>1</v>
      </c>
      <c r="Q24" s="31">
        <f>L24</f>
        <v>3260</v>
      </c>
      <c r="R24" s="33">
        <f t="shared" si="2"/>
        <v>3260</v>
      </c>
    </row>
    <row r="25" spans="2:18" ht="15">
      <c r="B25" s="76">
        <v>16</v>
      </c>
      <c r="C25" s="40"/>
      <c r="D25" s="41"/>
      <c r="E25" s="42"/>
      <c r="F25" s="43"/>
      <c r="G25" s="44"/>
      <c r="H25" s="74">
        <f>(L25*1)</f>
        <v>0</v>
      </c>
      <c r="I25" s="71"/>
      <c r="J25" s="72">
        <f t="shared" si="0"/>
        <v>0</v>
      </c>
      <c r="K25" s="75">
        <v>17</v>
      </c>
      <c r="L25" s="29"/>
      <c r="M25" s="29"/>
      <c r="N25" s="29"/>
      <c r="O25" s="29"/>
      <c r="P25" s="30">
        <v>1</v>
      </c>
      <c r="Q25" s="31">
        <f>L25</f>
        <v>0</v>
      </c>
      <c r="R25" s="33">
        <f t="shared" si="2"/>
        <v>0</v>
      </c>
    </row>
    <row r="26" spans="2:18" ht="15">
      <c r="B26" s="76">
        <v>17</v>
      </c>
      <c r="C26" s="40"/>
      <c r="D26" s="41"/>
      <c r="E26" s="42"/>
      <c r="F26" s="43"/>
      <c r="G26" s="44"/>
      <c r="H26" s="74">
        <f>(L26*1)/0.85</f>
        <v>0</v>
      </c>
      <c r="I26" s="71"/>
      <c r="J26" s="72">
        <f>F26*H26*(1-I26/100)</f>
        <v>0</v>
      </c>
      <c r="K26" s="75">
        <v>18</v>
      </c>
      <c r="L26" s="29"/>
      <c r="M26" s="29"/>
      <c r="N26" s="29"/>
      <c r="O26" s="29"/>
      <c r="P26" s="30">
        <v>1</v>
      </c>
      <c r="Q26" s="31">
        <f>L26</f>
        <v>0</v>
      </c>
      <c r="R26" s="33">
        <f t="shared" si="2"/>
        <v>0</v>
      </c>
    </row>
    <row r="27" spans="2:18" ht="15.75" thickBot="1">
      <c r="B27" s="76">
        <v>18</v>
      </c>
      <c r="C27" s="40"/>
      <c r="D27" s="45"/>
      <c r="E27" s="46"/>
      <c r="F27" s="43"/>
      <c r="G27" s="44"/>
      <c r="H27" s="74">
        <f>(L27*1.5)/0.85</f>
        <v>0</v>
      </c>
      <c r="I27" s="71"/>
      <c r="J27" s="72">
        <f t="shared" si="0"/>
        <v>0</v>
      </c>
      <c r="K27" s="75">
        <v>19</v>
      </c>
      <c r="L27" s="29"/>
      <c r="M27" s="29"/>
      <c r="N27" s="29"/>
      <c r="O27" s="29"/>
      <c r="P27" s="30">
        <v>1</v>
      </c>
      <c r="Q27" s="31">
        <f>L27</f>
        <v>0</v>
      </c>
      <c r="R27" s="33">
        <f t="shared" si="2"/>
        <v>0</v>
      </c>
    </row>
    <row r="28" spans="2:10" ht="15">
      <c r="B28" s="47" t="s">
        <v>17</v>
      </c>
      <c r="C28" s="48"/>
      <c r="D28" s="35"/>
      <c r="E28" s="35"/>
      <c r="F28" s="49"/>
      <c r="G28" s="50" t="s">
        <v>3</v>
      </c>
      <c r="H28" s="51"/>
      <c r="I28" s="52"/>
      <c r="J28" s="53">
        <f>SUM(J11:J27)</f>
        <v>336520.1</v>
      </c>
    </row>
    <row r="29" spans="2:10" ht="15">
      <c r="B29" s="54"/>
      <c r="C29" s="56"/>
      <c r="D29" s="56"/>
      <c r="E29" s="37"/>
      <c r="F29" s="57"/>
      <c r="G29" s="58" t="s">
        <v>13</v>
      </c>
      <c r="H29" s="59"/>
      <c r="I29" s="60"/>
      <c r="J29" s="61">
        <f>J28*I29</f>
        <v>0</v>
      </c>
    </row>
    <row r="30" spans="2:10" ht="15">
      <c r="B30" s="36"/>
      <c r="C30" s="37"/>
      <c r="D30" s="37"/>
      <c r="E30" s="37"/>
      <c r="F30" s="62"/>
      <c r="G30" s="63" t="s">
        <v>4</v>
      </c>
      <c r="H30" s="55"/>
      <c r="I30" s="64"/>
      <c r="J30" s="61">
        <f>J28-J29</f>
        <v>336520.1</v>
      </c>
    </row>
    <row r="31" spans="2:10" ht="15">
      <c r="B31" s="36"/>
      <c r="C31" s="37"/>
      <c r="D31" s="37"/>
      <c r="E31" s="37"/>
      <c r="F31" s="57"/>
      <c r="G31" s="58">
        <v>0.19</v>
      </c>
      <c r="H31" s="59"/>
      <c r="I31" s="60">
        <v>0.19</v>
      </c>
      <c r="J31" s="61">
        <f>J30*I31</f>
        <v>63938.818999999996</v>
      </c>
    </row>
    <row r="32" spans="2:10" ht="15.75" thickBot="1">
      <c r="B32" s="38"/>
      <c r="C32" s="39"/>
      <c r="D32" s="39"/>
      <c r="E32" s="39"/>
      <c r="F32" s="65"/>
      <c r="G32" s="66" t="s">
        <v>2</v>
      </c>
      <c r="H32" s="67"/>
      <c r="I32" s="68"/>
      <c r="J32" s="69">
        <f>J30+J31</f>
        <v>400458.919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2013-12-13T20:12:04Z</cp:lastPrinted>
  <dcterms:created xsi:type="dcterms:W3CDTF">2013-07-12T05:01:37Z</dcterms:created>
  <dcterms:modified xsi:type="dcterms:W3CDTF">2013-12-13T20:12:21Z</dcterms:modified>
  <cp:category/>
  <cp:version/>
  <cp:contentType/>
  <cp:contentStatus/>
</cp:coreProperties>
</file>