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<sst xmlns="http://schemas.openxmlformats.org/spreadsheetml/2006/main" count="816" uniqueCount="589">
  <si>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</si>
  <si>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</si>
  <si>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</si>
  <si>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</si>
  <si>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</si>
  <si>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</si>
  <si>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</si>
  <si>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</si>
  <si>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</si>
  <si>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</si>
  <si>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</si>
  <si>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</si>
  <si>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</si>
  <si>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</si>
  <si>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</si>
  <si>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</si>
  <si>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</si>
  <si>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</si>
  <si>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</si>
  <si>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</si>
  <si>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</si>
  <si>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</si>
  <si>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</si>
  <si>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</si>
  <si>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</si>
  <si>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</si>
  <si>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</si>
  <si>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</si>
  <si>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</si>
  <si>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</si>
  <si>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</si>
  <si>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</si>
  <si>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</si>
  <si>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</si>
  <si>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</si>
  <si>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</si>
  <si>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</si>
  <si>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</si>
  <si>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</si>
  <si>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</si>
  <si>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</si>
  <si>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</si>
  <si>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</si>
  <si>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</si>
  <si>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</si>
  <si>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</si>
  <si>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</si>
  <si>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</si>
  <si>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</si>
  <si>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</si>
  <si>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</si>
  <si>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</si>
  <si>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</si>
  <si>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</si>
  <si>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</si>
  <si>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</si>
  <si>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</si>
  <si>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</si>
  <si>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</si>
  <si>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</si>
  <si>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</si>
  <si>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</si>
  <si>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</si>
  <si>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</si>
  <si>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</si>
  <si>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</si>
  <si>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</si>
  <si>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</si>
  <si>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</si>
  <si>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</si>
  <si>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</si>
  <si>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</si>
  <si>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</si>
  <si>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</si>
  <si>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</si>
  <si>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</si>
  <si>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</si>
  <si>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</si>
  <si>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</si>
  <si>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</si>
  <si>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</si>
  <si>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</si>
  <si>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</si>
  <si>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</si>
  <si>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</si>
  <si>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</si>
  <si>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</si>
  <si>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</si>
  <si>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</si>
  <si>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</si>
  <si>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</si>
  <si>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</si>
  <si>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</si>
  <si>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</si>
  <si>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</si>
  <si>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</si>
  <si>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</si>
  <si>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</si>
  <si>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</si>
  <si>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</si>
  <si>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</si>
  <si>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</si>
  <si>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</si>
  <si>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</si>
  <si>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</si>
  <si>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</si>
  <si>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</si>
  <si>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</si>
  <si>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</si>
  <si>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</si>
  <si>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</si>
  <si>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</si>
  <si>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</si>
  <si>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</si>
  <si>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</si>
  <si>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</si>
  <si>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</si>
  <si>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</si>
  <si>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</si>
  <si>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</si>
  <si>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</si>
  <si>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</si>
  <si>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</si>
  <si>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</si>
  <si>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</si>
  <si>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</si>
  <si>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</si>
  <si>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</si>
  <si>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</si>
  <si>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</si>
  <si>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</si>
  <si>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</si>
  <si>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</si>
  <si>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</si>
  <si>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</si>
  <si>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</si>
  <si>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</si>
  <si>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</si>
  <si>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</si>
  <si>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</si>
  <si>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</si>
  <si>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</si>
  <si>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</si>
  <si>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</si>
  <si>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</si>
  <si>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</si>
  <si>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</si>
  <si>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</si>
  <si>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</si>
  <si>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</si>
  <si>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</si>
  <si>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</si>
  <si>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</si>
  <si>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</si>
  <si>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</si>
  <si>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</si>
  <si>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</si>
  <si>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</si>
  <si>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</si>
  <si>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</si>
  <si>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</si>
  <si>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</si>
  <si>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</si>
  <si>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</si>
  <si>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</si>
  <si>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</si>
  <si>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</si>
  <si>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</si>
  <si>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</si>
  <si>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</si>
  <si>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</si>
  <si>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</si>
  <si>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</si>
  <si>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</si>
  <si>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</si>
  <si>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</si>
  <si>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</si>
  <si>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</si>
  <si>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</si>
  <si>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</si>
  <si>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</si>
  <si>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</si>
  <si>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</si>
  <si>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</si>
  <si>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</si>
  <si>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</si>
  <si>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</si>
  <si>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</si>
  <si>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</si>
  <si>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</si>
  <si>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</si>
  <si>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</si>
  <si>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</si>
  <si>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</si>
  <si>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</si>
  <si>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</si>
  <si>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</si>
  <si>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</si>
  <si>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</si>
  <si>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</si>
  <si>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</si>
  <si>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</si>
  <si>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</si>
  <si>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</si>
  <si>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</si>
  <si>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</si>
  <si>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</si>
  <si>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</si>
  <si>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</si>
  <si>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</si>
  <si>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</si>
  <si>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</si>
  <si>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</si>
  <si>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</si>
  <si>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</si>
  <si>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</si>
  <si>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</si>
  <si>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</si>
  <si>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</si>
  <si>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</si>
  <si>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</si>
  <si>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</si>
  <si>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</si>
  <si>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</si>
  <si>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</si>
  <si>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</si>
  <si>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</si>
  <si>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</si>
  <si>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</si>
  <si>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</si>
  <si>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</si>
  <si>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</si>
  <si>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</si>
  <si>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</si>
  <si>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</si>
  <si>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</si>
  <si>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</si>
  <si>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</si>
  <si>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</si>
  <si>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</si>
  <si>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</si>
  <si>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</si>
  <si>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</si>
  <si>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</si>
  <si>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</si>
  <si>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</si>
  <si>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</si>
  <si>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</si>
  <si>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</si>
  <si>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</si>
  <si>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</si>
  <si>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</si>
  <si>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</si>
  <si>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</si>
  <si>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</si>
  <si>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</si>
  <si>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</si>
  <si>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</si>
  <si>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</si>
  <si>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</si>
  <si>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</si>
  <si>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</si>
  <si>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</si>
  <si>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</si>
  <si>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</si>
  <si>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</si>
  <si>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</si>
  <si>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</si>
  <si>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</si>
  <si>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</si>
  <si>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</si>
  <si>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</si>
  <si>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</si>
  <si>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</si>
  <si>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</si>
  <si>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</si>
  <si>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</si>
  <si>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</si>
  <si>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</si>
  <si>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</si>
  <si>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</si>
  <si>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</si>
  <si>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</si>
  <si>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</si>
  <si>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</si>
  <si>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</si>
  <si>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</si>
  <si>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</si>
  <si>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</si>
  <si>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</si>
  <si>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</si>
  <si>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</si>
  <si>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</si>
  <si>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</si>
  <si>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</si>
  <si>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</si>
  <si>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</si>
  <si>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</si>
  <si>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</si>
  <si>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</si>
  <si>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</si>
  <si>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</si>
  <si>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</si>
  <si>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</si>
  <si>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</si>
  <si>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</si>
  <si>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</si>
  <si>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</si>
  <si>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</si>
  <si>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</si>
  <si>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</si>
  <si>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</si>
  <si>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</si>
  <si>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</si>
  <si>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</si>
  <si>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</si>
  <si>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</si>
  <si>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</si>
  <si>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</si>
  <si>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</si>
  <si>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</si>
  <si>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</si>
  <si>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</si>
  <si>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</si>
  <si>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</si>
  <si>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</si>
  <si>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</si>
  <si>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</si>
  <si>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</si>
  <si>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</si>
  <si>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</si>
  <si>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</si>
  <si>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</si>
  <si>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</si>
  <si>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</si>
  <si>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</si>
  <si>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</si>
  <si>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</si>
  <si>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</si>
  <si>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</si>
  <si>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</si>
  <si>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</si>
  <si>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</si>
  <si>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</si>
  <si>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</si>
  <si>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</si>
  <si>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</si>
  <si>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</si>
  <si>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</si>
  <si>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</si>
  <si>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</si>
  <si>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</si>
  <si>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</si>
  <si>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</si>
  <si>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</si>
  <si>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</si>
  <si>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</si>
  <si>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</si>
  <si>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</si>
  <si>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</si>
  <si>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</si>
  <si>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</si>
  <si>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</si>
  <si>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</si>
  <si>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</si>
  <si>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</si>
  <si>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</si>
  <si>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</si>
  <si>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</si>
  <si>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</si>
  <si>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</si>
  <si>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</si>
  <si>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</si>
  <si>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</si>
  <si>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</si>
  <si>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</si>
  <si>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</si>
  <si>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</si>
  <si>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</si>
  <si>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</si>
  <si>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</si>
  <si>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</si>
  <si>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</si>
  <si>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</si>
  <si>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</si>
  <si>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</si>
  <si>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</si>
  <si>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</si>
  <si>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</si>
  <si>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</si>
  <si>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</si>
  <si>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</si>
  <si>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</si>
  <si>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</si>
  <si>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</si>
  <si>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</si>
  <si>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</si>
  <si>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</si>
  <si>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</si>
  <si>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</si>
  <si>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</si>
  <si>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</si>
  <si>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</si>
  <si>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</si>
  <si>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</si>
  <si>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</si>
  <si>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</si>
  <si>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</si>
  <si>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</si>
  <si>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</si>
  <si>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</si>
  <si>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</si>
  <si>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</si>
  <si>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</si>
  <si>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</si>
  <si>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</si>
  <si>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</si>
  <si>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</si>
  <si>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</si>
  <si>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</si>
  <si>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</si>
  <si>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</si>
  <si>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</si>
  <si>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</si>
  <si>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</si>
  <si>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</si>
  <si>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</si>
  <si>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</si>
  <si>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</si>
  <si>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</si>
  <si>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</si>
  <si>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</si>
  <si>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</si>
  <si>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</si>
  <si>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</si>
  <si>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</si>
  <si>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</si>
  <si>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</si>
  <si>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</si>
  <si>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</si>
  <si>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</si>
  <si>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</si>
  <si>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</si>
  <si>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</si>
  <si>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</si>
  <si>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</si>
  <si>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</si>
  <si>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</si>
  <si>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</si>
  <si>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</si>
  <si>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</si>
  <si>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</si>
  <si>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</si>
  <si>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</si>
  <si>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</si>
  <si>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</si>
  <si>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</si>
  <si>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</si>
  <si>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</si>
  <si>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</si>
  <si>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</si>
  <si>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</si>
  <si>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</si>
  <si>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</si>
  <si>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</si>
  <si>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</si>
  <si>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</si>
  <si>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</si>
  <si>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</si>
  <si>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</si>
  <si>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</si>
  <si>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</si>
  <si>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</si>
  <si>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</si>
  <si>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</si>
  <si>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</si>
  <si>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</si>
  <si>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</si>
  <si>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</si>
  <si>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</si>
  <si>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</si>
  <si>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</si>
  <si>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</si>
  <si>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</si>
  <si>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</si>
  <si>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</si>
  <si>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</si>
  <si>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</si>
  <si>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</si>
  <si>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</si>
  <si>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</si>
  <si>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</si>
  <si>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</si>
  <si>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</si>
  <si>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</si>
  <si>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</si>
  <si>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</si>
  <si>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</si>
  <si>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</si>
  <si>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</si>
  <si>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</si>
  <si>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</si>
  <si>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</si>
  <si>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</si>
  <si>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</si>
  <si>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</si>
  <si>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</si>
  <si>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</si>
  <si>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</si>
  <si>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</si>
  <si>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</si>
  <si>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</si>
  <si>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</si>
  <si>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</si>
  <si>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</si>
  <si>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</si>
  <si>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</si>
  <si>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</si>
  <si>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</si>
  <si>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</si>
  <si>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</si>
  <si>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</si>
  <si>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</si>
  <si>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</si>
  <si>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</si>
  <si>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</si>
  <si>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</si>
  <si>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</si>
  <si>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</si>
  <si>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</si>
  <si>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</si>
  <si>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</si>
  <si>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</si>
  <si>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</si>
  <si>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</si>
  <si>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</si>
  <si>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</si>
  <si>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</si>
  <si>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</si>
  <si>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</si>
  <si>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</si>
  <si>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</si>
  <si>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</si>
  <si>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</si>
  <si>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</si>
  <si>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</si>
  <si>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</si>
  <si>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</si>
  <si>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</si>
  <si>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</si>
  <si>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</si>
  <si>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</si>
  <si>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</si>
  <si>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</si>
  <si>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</si>
  <si>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</si>
  <si>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</si>
  <si>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</si>
  <si>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</si>
  <si>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</si>
  <si>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</si>
  <si>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</si>
  <si>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</si>
  <si>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</si>
  <si>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</si>
  <si>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</si>
  <si>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</si>
  <si>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</si>
  <si>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</si>
  <si>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</si>
  <si>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</si>
  <si>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</si>
  <si>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</si>
  <si>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</si>
  <si>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ACZIB</t>
  </si>
  <si>
    <t>111111111-1</t>
  </si>
  <si>
    <t>Salvador Gonzalez</t>
  </si>
  <si>
    <t>89.407.400-0</t>
  </si>
  <si>
    <t>MARZULLO S.A.</t>
  </si>
  <si>
    <t>FABRICACION DE OTROS ARTICULOS DE PLASTICOS</t>
  </si>
  <si>
    <t>30 dias</t>
  </si>
  <si>
    <t>DANUS</t>
  </si>
  <si>
    <t>TAYLO</t>
  </si>
  <si>
    <t>cargador automatico</t>
  </si>
  <si>
    <t>Manguera electrica 2"</t>
  </si>
  <si>
    <t xml:space="preserve">aguitador </t>
  </si>
  <si>
    <t>Manguera de 1 1/2  SYD</t>
  </si>
  <si>
    <t>Manguera DE 3" SYD antiestatica</t>
  </si>
  <si>
    <t>Funta alta temperatura 1 1/2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</si>
</sst>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/>
    </xf>
    <xf numFmtId="0" fontId="52" fillId="33" borderId="15" xfId="45" applyFont="1" applyFill="1" applyBorder="1" applyAlignment="1" applyProtection="1">
      <alignment horizontal="left"/>
      <protection/>
    </xf>
    <xf numFmtId="164" fontId="53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64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50" fillId="33" borderId="27" xfId="0" applyNumberFormat="1" applyFont="1" applyFill="1" applyBorder="1" applyAlignment="1" applyProtection="1">
      <alignment horizontal="center"/>
      <protection locked="0"/>
    </xf>
    <xf numFmtId="0" fontId="54" fillId="33" borderId="27" xfId="0" applyFont="1" applyFill="1" applyBorder="1" applyAlignment="1" applyProtection="1">
      <alignment horizontal="center"/>
      <protection locked="0"/>
    </xf>
    <xf numFmtId="0" fontId="54" fillId="33" borderId="27" xfId="0" applyFont="1" applyFill="1" applyBorder="1" applyAlignment="1" applyProtection="1">
      <alignment/>
      <protection locked="0"/>
    </xf>
    <xf numFmtId="0" fontId="50" fillId="33" borderId="32" xfId="0" applyNumberFormat="1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 horizontal="center"/>
      <protection locked="0"/>
    </xf>
    <xf numFmtId="0" fontId="54" fillId="33" borderId="32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horizontal="right"/>
      <protection locked="0"/>
    </xf>
    <xf numFmtId="1" fontId="50" fillId="33" borderId="31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3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4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5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6" xfId="0" applyFont="1" applyFill="1" applyBorder="1" applyAlignment="1" applyProtection="1">
      <alignment horizontal="right"/>
      <protection locked="0"/>
    </xf>
    <xf numFmtId="1" fontId="50" fillId="33" borderId="37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166" fontId="50" fillId="33" borderId="27" xfId="0" applyNumberFormat="1" applyFont="1" applyFill="1" applyBorder="1" applyAlignment="1" applyProtection="1">
      <alignment horizontal="center"/>
      <protection locked="0"/>
    </xf>
    <xf numFmtId="166" fontId="50" fillId="33" borderId="1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6" fillId="0" borderId="0" xfId="0" applyNumberFormat="1" applyFont="1" applyFill="1" applyBorder="1" applyAlignment="1" applyProtection="1">
      <alignment/>
      <protection/>
    </xf>
    <xf numFmtId="166" fontId="57" fillId="33" borderId="12" xfId="0" applyNumberFormat="1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 locked="0"/>
    </xf>
    <xf numFmtId="12" fontId="49" fillId="0" borderId="0" xfId="0" applyNumberFormat="1" applyFont="1" applyAlignment="1" applyProtection="1">
      <alignment/>
      <protection locked="0"/>
    </xf>
    <xf numFmtId="0" fontId="50" fillId="0" borderId="39" xfId="0" applyFont="1" applyBorder="1" applyAlignment="1" applyProtection="1">
      <alignment horizontal="center"/>
      <protection locked="0"/>
    </xf>
    <xf numFmtId="0" fontId="50" fillId="0" borderId="40" xfId="0" applyFont="1" applyBorder="1" applyAlignment="1" applyProtection="1">
      <alignment/>
      <protection locked="0"/>
    </xf>
    <xf numFmtId="0" fontId="50" fillId="0" borderId="41" xfId="0" applyFont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 horizontal="left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56" fillId="33" borderId="0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166" fontId="51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12.003906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91">
        <v>1188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104" t="s">
        <v>577</v>
      </c>
      <c r="E4" s="38" t="s">
        <v>12</v>
      </c>
      <c r="F4" s="39"/>
      <c r="G4" s="39"/>
      <c r="H4" s="40"/>
      <c r="I4" s="38" t="s">
        <v>9</v>
      </c>
      <c r="J4" s="102">
        <f>VLOOKUP(D4,CLIENTES,10,FALSE)</f>
        <v>25307600</v>
      </c>
      <c r="K4" s="20"/>
    </row>
    <row r="5" spans="2:11" ht="15">
      <c r="B5" s="41"/>
      <c r="C5" s="42"/>
      <c r="D5" s="43"/>
      <c r="E5" s="114">
        <f>VLOOKUP(D4,CLIENTES,4,FALSE)</f>
        <v>0</v>
      </c>
      <c r="F5" s="114"/>
      <c r="G5" s="114"/>
      <c r="H5" s="114"/>
      <c r="I5" s="114"/>
      <c r="J5" s="115"/>
      <c r="K5" s="20"/>
    </row>
    <row r="6" spans="2:10" ht="17.25" customHeight="1">
      <c r="B6" s="41" t="s">
        <v>27</v>
      </c>
      <c r="C6" s="42"/>
      <c r="D6" s="44" t="str">
        <f>VLOOKUP(D4,CLIENTES,2,FALSE)</f>
        <v>MARZULLO S.A.</v>
      </c>
      <c r="E6" s="42" t="s">
        <v>7</v>
      </c>
      <c r="F6" s="116" t="str">
        <f>VLOOKUP(D4,CLIENTES,5,FALSE)</f>
        <v>CONCHALI</v>
      </c>
      <c r="G6" s="116"/>
      <c r="H6" s="116"/>
      <c r="I6" s="101">
        <f>VLOOKUP(D4,CLIENTES,11,FALSE)</f>
        <v>0</v>
      </c>
      <c r="J6" s="45"/>
    </row>
    <row r="7" spans="2:10" ht="15">
      <c r="B7" s="41" t="s">
        <v>25</v>
      </c>
      <c r="C7" s="42"/>
      <c r="D7" s="44" t="str">
        <f>VLOOKUP(D4,CLIENTES,3,FALSE)</f>
        <v>FABRICACION DE OTROS ARTICULOS DE PLASTICOS</v>
      </c>
      <c r="E7" s="42" t="s">
        <v>8</v>
      </c>
      <c r="F7" s="116" t="str">
        <f>VLOOKUP(D4,CLIENTES,6,FALSE)</f>
        <v>STGO</v>
      </c>
      <c r="G7" s="116"/>
      <c r="H7" s="116"/>
      <c r="I7" s="42" t="s">
        <v>26</v>
      </c>
      <c r="J7" s="103">
        <f>VLOOKUP(D4,CLIENTES,8,FALSE)</f>
        <v>0</v>
      </c>
    </row>
    <row r="8" spans="2:12" ht="15.75" thickBot="1">
      <c r="B8" s="112" t="s">
        <v>28</v>
      </c>
      <c r="C8" s="113"/>
      <c r="D8" s="44" t="str">
        <f>VLOOKUP(D4,CLIENTES,7,FALSE)</f>
        <v>30 dias</v>
      </c>
      <c r="E8" s="42" t="s">
        <v>11</v>
      </c>
      <c r="F8" s="116">
        <f>VLOOKUP(D4,CLIENTES,12,FALSE)</f>
        <v>0</v>
      </c>
      <c r="G8" s="116"/>
      <c r="H8" s="116"/>
      <c r="I8" s="42" t="s">
        <v>14</v>
      </c>
      <c r="J8" s="46">
        <f ca="1">TODAY()</f>
        <v>41604</v>
      </c>
      <c r="K8" s="20"/>
      <c r="L8" s="20"/>
    </row>
    <row r="9" spans="2:18" ht="16.5" thickBot="1" thickTop="1">
      <c r="B9" s="47"/>
      <c r="C9" s="48"/>
      <c r="D9" s="49"/>
      <c r="E9" s="48"/>
      <c r="F9" s="49"/>
      <c r="G9" s="49"/>
      <c r="H9" s="49"/>
      <c r="I9" s="48"/>
      <c r="J9" s="50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1" t="s">
        <v>1</v>
      </c>
      <c r="C10" s="106" t="s">
        <v>24</v>
      </c>
      <c r="D10" s="107"/>
      <c r="E10" s="108"/>
      <c r="F10" s="52" t="s">
        <v>0</v>
      </c>
      <c r="G10" s="53" t="s">
        <v>23</v>
      </c>
      <c r="H10" s="53" t="s">
        <v>15</v>
      </c>
      <c r="I10" s="54" t="s">
        <v>13</v>
      </c>
      <c r="J10" s="55" t="s">
        <v>2</v>
      </c>
      <c r="K10" s="24" t="s">
        <v>18</v>
      </c>
      <c r="L10" s="25" t="s">
        <v>581</v>
      </c>
      <c r="M10" s="25" t="s">
        <v>582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6">
        <v>1</v>
      </c>
      <c r="C11" s="109" t="s">
        <v>587</v>
      </c>
      <c r="D11" s="110"/>
      <c r="E11" s="111"/>
      <c r="F11" s="57"/>
      <c r="G11" s="58"/>
      <c r="H11" s="92">
        <f>VLOOKUP(B11,COTIZADO,8,FALSE)</f>
        <v>0</v>
      </c>
      <c r="I11" s="93"/>
      <c r="J11" s="94">
        <f aca="true" t="shared" si="0" ref="J11:J28">F11*H11*(1-I11/100)</f>
        <v>0</v>
      </c>
      <c r="K11" s="28">
        <v>1</v>
      </c>
      <c r="L11" s="29"/>
      <c r="M11" s="29"/>
      <c r="N11" s="29"/>
      <c r="O11" s="29"/>
      <c r="P11" s="30">
        <v>1.4</v>
      </c>
      <c r="Q11" s="31"/>
      <c r="R11" s="35">
        <f>Q11*P11</f>
        <v>0</v>
      </c>
    </row>
    <row r="12" spans="2:18" ht="15">
      <c r="B12" s="59"/>
      <c r="C12" s="60" t="s">
        <v>583</v>
      </c>
      <c r="D12" s="61"/>
      <c r="E12" s="62"/>
      <c r="F12" s="63"/>
      <c r="G12" s="64"/>
      <c r="H12" s="95">
        <f>+R12</f>
        <v>0</v>
      </c>
      <c r="I12" s="96"/>
      <c r="J12" s="97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1" ref="R12:R28">Q12*P12</f>
        <v>0</v>
      </c>
    </row>
    <row r="13" spans="2:18" ht="15">
      <c r="B13" s="59">
        <v>2</v>
      </c>
      <c r="C13" s="60" t="s">
        <v>584</v>
      </c>
      <c r="D13" s="61"/>
      <c r="E13" s="62"/>
      <c r="F13" s="63"/>
      <c r="G13" s="64"/>
      <c r="H13" s="95">
        <f aca="true" t="shared" si="2" ref="H13:H28">VLOOKUP(B13,COTIZADO,8,FALSE)</f>
        <v>0</v>
      </c>
      <c r="I13" s="96">
        <v>0</v>
      </c>
      <c r="J13" s="97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59"/>
      <c r="C14" s="60" t="s">
        <v>585</v>
      </c>
      <c r="D14" s="61"/>
      <c r="E14" s="62"/>
      <c r="F14" s="63"/>
      <c r="G14" s="64"/>
      <c r="H14" s="95"/>
      <c r="I14" s="96"/>
      <c r="J14" s="97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59">
        <v>3</v>
      </c>
      <c r="C15" s="60" t="s">
        <v>586</v>
      </c>
      <c r="D15" s="61"/>
      <c r="E15" s="62"/>
      <c r="F15" s="63"/>
      <c r="G15" s="64"/>
      <c r="H15" s="95">
        <f t="shared" si="2"/>
        <v>0</v>
      </c>
      <c r="I15" s="96">
        <v>0</v>
      </c>
      <c r="J15" s="97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59">
        <v>4</v>
      </c>
      <c r="C16" s="60" t="s">
        <v>588</v>
      </c>
      <c r="D16" s="61"/>
      <c r="E16" s="62"/>
      <c r="F16" s="63"/>
      <c r="G16" s="64"/>
      <c r="H16" s="95"/>
      <c r="I16" s="96"/>
      <c r="J16" s="9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59"/>
      <c r="C17" s="60"/>
      <c r="D17" s="61"/>
      <c r="E17" s="62"/>
      <c r="F17" s="63"/>
      <c r="G17" s="64"/>
      <c r="H17" s="95"/>
      <c r="I17" s="96"/>
      <c r="J17" s="9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59"/>
      <c r="C18" s="60"/>
      <c r="D18" s="61"/>
      <c r="E18" s="62"/>
      <c r="F18" s="63"/>
      <c r="G18" s="64"/>
      <c r="H18" s="95"/>
      <c r="I18" s="96"/>
      <c r="J18" s="9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59"/>
      <c r="C19" s="60"/>
      <c r="D19" s="61"/>
      <c r="E19" s="62"/>
      <c r="F19" s="63"/>
      <c r="G19" s="64"/>
      <c r="H19" s="95"/>
      <c r="I19" s="96"/>
      <c r="J19" s="97"/>
      <c r="K19" s="28">
        <v>9</v>
      </c>
      <c r="L19" s="105">
        <v>1.5</v>
      </c>
      <c r="M19">
        <v>2379629</v>
      </c>
      <c r="N19">
        <v>2466</v>
      </c>
      <c r="O19" s="29"/>
      <c r="P19" s="30">
        <v>1.5</v>
      </c>
      <c r="Q19" s="31"/>
      <c r="R19" s="35">
        <f t="shared" si="1"/>
        <v>0</v>
      </c>
    </row>
    <row r="20" spans="2:18" ht="15">
      <c r="B20" s="59"/>
      <c r="C20" s="60"/>
      <c r="D20" s="61"/>
      <c r="E20" s="62"/>
      <c r="F20" s="63"/>
      <c r="G20" s="64"/>
      <c r="H20" s="95"/>
      <c r="I20" s="96"/>
      <c r="J20" s="97"/>
      <c r="K20" s="28">
        <v>10</v>
      </c>
      <c r="L20" s="29">
        <v>2</v>
      </c>
      <c r="M20">
        <v>23794729</v>
      </c>
      <c r="N20">
        <v>3554</v>
      </c>
      <c r="O20" s="29"/>
      <c r="P20" s="30">
        <v>1.5</v>
      </c>
      <c r="Q20" s="31"/>
      <c r="R20" s="35">
        <f t="shared" si="1"/>
        <v>0</v>
      </c>
    </row>
    <row r="21" spans="2:18" ht="15">
      <c r="B21" s="59"/>
      <c r="C21" s="60"/>
      <c r="D21" s="61"/>
      <c r="E21" s="62"/>
      <c r="F21" s="63"/>
      <c r="G21" s="64"/>
      <c r="H21" s="95"/>
      <c r="I21" s="96"/>
      <c r="J21" s="97"/>
      <c r="K21" s="28">
        <v>11</v>
      </c>
      <c r="L21" s="105">
        <v>1.5</v>
      </c>
      <c r="M21">
        <v>237910629</v>
      </c>
      <c r="N21">
        <v>4685</v>
      </c>
      <c r="O21" s="29"/>
      <c r="P21" s="30">
        <v>1.5</v>
      </c>
      <c r="Q21" s="31"/>
      <c r="R21" s="35">
        <f t="shared" si="1"/>
        <v>0</v>
      </c>
    </row>
    <row r="22" spans="2:18" ht="15">
      <c r="B22" s="59"/>
      <c r="C22" s="60"/>
      <c r="D22" s="61"/>
      <c r="E22" s="62"/>
      <c r="F22" s="63"/>
      <c r="G22" s="64"/>
      <c r="H22" s="95"/>
      <c r="I22" s="96"/>
      <c r="J22" s="9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59"/>
      <c r="C23" s="60"/>
      <c r="D23" s="61"/>
      <c r="E23" s="62"/>
      <c r="F23" s="63"/>
      <c r="G23" s="64"/>
      <c r="H23" s="95"/>
      <c r="I23" s="96"/>
      <c r="J23" s="9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59"/>
      <c r="C24" s="60"/>
      <c r="D24" s="61"/>
      <c r="E24" s="62"/>
      <c r="F24" s="63"/>
      <c r="G24" s="64"/>
      <c r="H24" s="95"/>
      <c r="I24" s="96"/>
      <c r="J24" s="9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59"/>
      <c r="C25" s="60"/>
      <c r="D25" s="61"/>
      <c r="E25" s="62"/>
      <c r="F25" s="63"/>
      <c r="G25" s="64"/>
      <c r="H25" s="95"/>
      <c r="I25" s="96"/>
      <c r="J25" s="9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59"/>
      <c r="C26" s="60"/>
      <c r="D26" s="61"/>
      <c r="E26" s="62"/>
      <c r="F26" s="63"/>
      <c r="G26" s="64"/>
      <c r="H26" s="95"/>
      <c r="I26" s="96"/>
      <c r="J26" s="9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59"/>
      <c r="C27" s="60"/>
      <c r="D27" s="61"/>
      <c r="E27" s="62"/>
      <c r="F27" s="63"/>
      <c r="G27" s="64"/>
      <c r="H27" s="95"/>
      <c r="I27" s="96"/>
      <c r="J27" s="9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59"/>
      <c r="C28" s="65"/>
      <c r="D28" s="66"/>
      <c r="E28" s="67"/>
      <c r="F28" s="63"/>
      <c r="G28" s="64"/>
      <c r="H28" s="98"/>
      <c r="I28" s="99"/>
      <c r="J28" s="10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68" t="s">
        <v>17</v>
      </c>
      <c r="C29" s="69"/>
      <c r="D29" s="38"/>
      <c r="E29" s="38"/>
      <c r="F29" s="70"/>
      <c r="G29" s="71" t="s">
        <v>3</v>
      </c>
      <c r="H29" s="72"/>
      <c r="I29" s="73"/>
      <c r="J29" s="74">
        <f>SUM(J11:J28)</f>
        <v>0</v>
      </c>
    </row>
    <row r="30" spans="2:10" ht="15">
      <c r="B30" s="75"/>
      <c r="C30" s="76"/>
      <c r="D30" s="77"/>
      <c r="E30" s="42"/>
      <c r="F30" s="78"/>
      <c r="G30" s="79" t="s">
        <v>13</v>
      </c>
      <c r="H30" s="80"/>
      <c r="I30" s="81"/>
      <c r="J30" s="82">
        <f>J29*I30</f>
        <v>0</v>
      </c>
    </row>
    <row r="31" spans="2:10" ht="15">
      <c r="B31" s="41"/>
      <c r="C31" s="42"/>
      <c r="D31" s="42"/>
      <c r="E31" s="42"/>
      <c r="F31" s="83"/>
      <c r="G31" s="84" t="s">
        <v>4</v>
      </c>
      <c r="H31" s="76"/>
      <c r="I31" s="85"/>
      <c r="J31" s="82">
        <f>J29-J30</f>
        <v>0</v>
      </c>
    </row>
    <row r="32" spans="2:10" ht="15">
      <c r="B32" s="41"/>
      <c r="C32" s="42"/>
      <c r="D32" s="42"/>
      <c r="E32" s="42"/>
      <c r="F32" s="78"/>
      <c r="G32" s="79">
        <v>0.19</v>
      </c>
      <c r="H32" s="80"/>
      <c r="I32" s="81">
        <v>0.19</v>
      </c>
      <c r="J32" s="82">
        <f>J31*I32</f>
        <v>0</v>
      </c>
    </row>
    <row r="33" spans="2:10" ht="15.75" thickBot="1">
      <c r="B33" s="47"/>
      <c r="C33" s="48"/>
      <c r="D33" s="48"/>
      <c r="E33" s="48"/>
      <c r="F33" s="86"/>
      <c r="G33" s="87" t="s">
        <v>2</v>
      </c>
      <c r="H33" s="88"/>
      <c r="I33" s="89"/>
      <c r="J33" s="90">
        <f>J31+J32</f>
        <v>0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C110" sqref="C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9" ht="15">
      <c r="A106">
        <v>105</v>
      </c>
      <c r="B106" s="36" t="s">
        <v>575</v>
      </c>
      <c r="C106" t="s">
        <v>574</v>
      </c>
      <c r="F106" t="s">
        <v>29</v>
      </c>
      <c r="I106" t="s">
        <v>576</v>
      </c>
    </row>
    <row r="107" spans="1:11" ht="15">
      <c r="A107">
        <v>106</v>
      </c>
      <c r="B107" s="36" t="s">
        <v>577</v>
      </c>
      <c r="C107" t="s">
        <v>578</v>
      </c>
      <c r="D107" t="s">
        <v>579</v>
      </c>
      <c r="F107" t="s">
        <v>121</v>
      </c>
      <c r="G107" t="s">
        <v>33</v>
      </c>
      <c r="H107" t="s">
        <v>580</v>
      </c>
      <c r="K107">
        <v>25307600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2013-11-15T18:33:55Z</cp:lastPrinted>
  <dcterms:created xsi:type="dcterms:W3CDTF">2013-07-12T05:01:37Z</dcterms:created>
  <dcterms:modified xsi:type="dcterms:W3CDTF">2013-11-26T11:58:58Z</dcterms:modified>
  <cp:category/>
  <cp:version/>
  <cp:contentType/>
  <cp:contentStatus/>
</cp:coreProperties>
</file>