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<sst xmlns="http://schemas.openxmlformats.org/spreadsheetml/2006/main" count="80" uniqueCount="55">
  <si>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</si>
  <si>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</si>
  <si>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</si>
  <si>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</si>
  <si>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</si>
  <si>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</si>
  <si>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</si>
  <si>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</si>
  <si>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</si>
  <si>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</si>
  <si>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</si>
  <si>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</si>
  <si>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</si>
  <si>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</si>
  <si>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</si>
  <si>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</si>
  <si>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</si>
  <si>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</si>
  <si>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</si>
  <si>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</si>
  <si>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</si>
  <si>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</si>
  <si>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</si>
  <si>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</si>
  <si>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</si>
  <si>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</si>
  <si>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</si>
  <si>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manguera</t>
  </si>
  <si>
    <t>ferrula 12</t>
  </si>
  <si>
    <t>prensado</t>
  </si>
  <si>
    <t>conector FJX</t>
  </si>
  <si>
    <t>METALURGICA LA RIOJA LTDA</t>
  </si>
  <si>
    <r>
      <t xml:space="preserve">            Fecha Emisión: </t>
    </r>
    <r>
      <rPr>
        <sz val="9"/>
        <rFont val="Arial Black"/>
        <family val="2"/>
      </rPr>
      <t xml:space="preserve">  28 Enero  2013</t>
    </r>
  </si>
  <si>
    <t>Moises Lagos</t>
  </si>
  <si>
    <t>Renca</t>
  </si>
  <si>
    <t>Eduardo Frei Montalva</t>
  </si>
  <si>
    <t>CONDICIONES :</t>
  </si>
  <si>
    <t>O/C 30 DÍAS</t>
  </si>
  <si>
    <t>Flexible R2AT 06FJX-06FJX 4700</t>
  </si>
  <si>
    <t>Flexible R2AT 06FJX-06FJX 8000</t>
  </si>
  <si>
    <t>Flexible R2AT 06FJX-06FJX 10700</t>
  </si>
  <si>
    <t>Flexible R2AT 06FJX-06FJX 2300</t>
  </si>
  <si>
    <t>Flexible R2AT 06FJX-06FJX 2600</t>
  </si>
  <si>
    <t>Flexible R2AT 06FJX-06FJX 3100</t>
  </si>
  <si>
    <t>Flexible R2AT 06FJX-06FJX 3400</t>
  </si>
  <si>
    <t>Flexible R2AT 06FJX-06FJX 3200</t>
  </si>
  <si>
    <t>Flexible R2AT 06FJX-06FJX 2200</t>
  </si>
  <si>
    <t>Flexible R2AT 06FJX-06FJX 4900</t>
  </si>
  <si>
    <t>Flexible R2AT 06FJX-06FJX 3250</t>
  </si>
  <si>
    <t>Flexible R2AT 06FJX-06FJX 3450</t>
  </si>
  <si>
    <t>Flexible R2AT 06FJX-06FJX 4300</t>
  </si>
  <si>
    <t>N°  317A</t>
  </si>
  <si>
    <t>FJX 06</t>
  </si>
  <si>
    <t>rollo</t>
  </si>
  <si>
    <t>Adaptador 3/8 JIC - 1/2 NPT 90°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</si>
</sst>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9" fontId="0" fillId="0" borderId="0" xfId="0" applyNumberForma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="83" zoomScaleNormal="83" zoomScalePageLayoutView="0" workbookViewId="0" topLeftCell="B16">
      <selection activeCell="M28" sqref="M2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6.75390625" style="5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70"/>
      <c r="D3" s="70"/>
      <c r="E3" s="70"/>
      <c r="F3" s="17"/>
      <c r="G3" s="17"/>
      <c r="H3" s="17"/>
      <c r="I3" s="71" t="s">
        <v>11</v>
      </c>
      <c r="J3" s="71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72"/>
      <c r="D4" s="72"/>
      <c r="E4" s="72"/>
      <c r="F4" s="17"/>
      <c r="G4" s="17"/>
      <c r="H4" s="17"/>
      <c r="I4" s="73" t="s">
        <v>51</v>
      </c>
      <c r="J4" s="73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74"/>
      <c r="J7" s="74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25</v>
      </c>
      <c r="D9" s="17"/>
      <c r="E9" s="7"/>
      <c r="F9" s="17"/>
      <c r="G9" s="17"/>
      <c r="H9" s="33" t="s">
        <v>32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75"/>
      <c r="D10" s="75"/>
      <c r="E10" s="75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66" t="s">
        <v>18</v>
      </c>
      <c r="D11" s="67"/>
      <c r="E11" s="35" t="s">
        <v>31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68" t="s">
        <v>17</v>
      </c>
      <c r="D12" s="69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68" t="s">
        <v>16</v>
      </c>
      <c r="D13" s="69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68" t="s">
        <v>14</v>
      </c>
      <c r="D14" s="69"/>
      <c r="E14" s="30" t="s">
        <v>35</v>
      </c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68" t="s">
        <v>1</v>
      </c>
      <c r="D15" s="69"/>
      <c r="E15" s="30" t="s">
        <v>34</v>
      </c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68" t="s">
        <v>0</v>
      </c>
      <c r="D16" s="69"/>
      <c r="E16" s="30" t="s">
        <v>33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68" t="s">
        <v>36</v>
      </c>
      <c r="D17" s="69"/>
      <c r="E17" s="30" t="s">
        <v>37</v>
      </c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15" ht="15.75" thickBot="1">
      <c r="A18" s="7"/>
      <c r="B18" s="15"/>
      <c r="C18" s="79" t="s">
        <v>19</v>
      </c>
      <c r="D18" s="80"/>
      <c r="E18" s="43"/>
      <c r="F18" s="24"/>
      <c r="G18" s="76"/>
      <c r="H18" s="76"/>
      <c r="I18" s="39"/>
      <c r="J18" s="40"/>
      <c r="K18" s="8"/>
      <c r="L18" s="7"/>
      <c r="M18" s="7"/>
      <c r="N18" s="7">
        <f>+L20*100</f>
        <v>158000</v>
      </c>
      <c r="O18" s="7">
        <f>+N18*1.19</f>
        <v>188020</v>
      </c>
    </row>
    <row r="19" spans="1:15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7" t="s">
        <v>53</v>
      </c>
      <c r="M19" s="7"/>
      <c r="N19" s="7"/>
      <c r="O19" s="7"/>
    </row>
    <row r="20" spans="1:20" ht="15.75" thickBot="1">
      <c r="A20" s="41"/>
      <c r="B20" s="20"/>
      <c r="C20" s="44" t="s">
        <v>20</v>
      </c>
      <c r="D20" s="77" t="s">
        <v>7</v>
      </c>
      <c r="E20" s="78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41">
        <v>1580</v>
      </c>
      <c r="M20" s="41">
        <v>100</v>
      </c>
      <c r="N20" s="41"/>
      <c r="O20" s="41"/>
      <c r="Q20" t="s">
        <v>27</v>
      </c>
      <c r="R20" t="s">
        <v>30</v>
      </c>
      <c r="S20" t="s">
        <v>28</v>
      </c>
      <c r="T20" t="s">
        <v>29</v>
      </c>
    </row>
    <row r="21" spans="1:20" ht="18.75">
      <c r="A21" s="7"/>
      <c r="B21" s="15"/>
      <c r="C21" s="55">
        <v>1</v>
      </c>
      <c r="D21" s="81" t="s">
        <v>38</v>
      </c>
      <c r="E21" s="82"/>
      <c r="F21" s="55">
        <v>1</v>
      </c>
      <c r="G21" s="55" t="s">
        <v>12</v>
      </c>
      <c r="H21" s="47">
        <f>+P21</f>
        <v>18073.1</v>
      </c>
      <c r="I21" s="58">
        <v>13</v>
      </c>
      <c r="J21" s="48">
        <f aca="true" t="shared" si="0" ref="J21:J37">+F21*H21*(1-I21/100)</f>
        <v>15723.596999999998</v>
      </c>
      <c r="K21" s="8"/>
      <c r="L21" s="7"/>
      <c r="M21" s="7" t="s">
        <v>27</v>
      </c>
      <c r="N21" s="7" t="s">
        <v>52</v>
      </c>
      <c r="O21" s="7"/>
      <c r="P21" s="53">
        <f>+(4.7*$Q$21+2*$R$21+2*$S$21+2*$T$21)</f>
        <v>18073.1</v>
      </c>
      <c r="Q21">
        <v>2933</v>
      </c>
      <c r="R21">
        <v>740</v>
      </c>
      <c r="S21">
        <v>604</v>
      </c>
      <c r="T21">
        <v>800</v>
      </c>
    </row>
    <row r="22" spans="1:20" ht="18.75">
      <c r="A22" s="7"/>
      <c r="B22" s="15"/>
      <c r="C22" s="61">
        <v>2</v>
      </c>
      <c r="D22" s="64" t="s">
        <v>38</v>
      </c>
      <c r="E22" s="65"/>
      <c r="F22" s="56">
        <v>1</v>
      </c>
      <c r="G22" s="56" t="s">
        <v>12</v>
      </c>
      <c r="H22" s="52">
        <f aca="true" t="shared" si="1" ref="H22:H37">+P22</f>
        <v>18073.1</v>
      </c>
      <c r="I22" s="59">
        <v>13</v>
      </c>
      <c r="J22" s="49">
        <f>+F22*H22*(1-I23/100)</f>
        <v>15723.596999999998</v>
      </c>
      <c r="K22" s="8"/>
      <c r="L22" s="7"/>
      <c r="M22" s="7">
        <f>2*4.7+2*8+2*10.7+2.3+2.6+3.1+3.4+3.1+3.2+2.2+2.6+4.9+3.25+3.4+4.3</f>
        <v>85.15</v>
      </c>
      <c r="N22" s="7">
        <f>18*2</f>
        <v>36</v>
      </c>
      <c r="O22" s="7"/>
      <c r="P22" s="53">
        <f>+(4.7*$Q$21+2*$R$21+2*$S$21+2*$T$21)</f>
        <v>18073.1</v>
      </c>
      <c r="Q22">
        <v>2933</v>
      </c>
      <c r="R22">
        <v>740</v>
      </c>
      <c r="S22">
        <v>604</v>
      </c>
      <c r="T22">
        <v>800</v>
      </c>
    </row>
    <row r="23" spans="1:20" ht="18.75" customHeight="1">
      <c r="A23" s="7"/>
      <c r="B23" s="15"/>
      <c r="C23" s="61">
        <v>3</v>
      </c>
      <c r="D23" s="64" t="s">
        <v>39</v>
      </c>
      <c r="E23" s="65"/>
      <c r="F23" s="56">
        <v>1</v>
      </c>
      <c r="G23" s="56" t="s">
        <v>12</v>
      </c>
      <c r="H23" s="52">
        <f t="shared" si="1"/>
        <v>27752</v>
      </c>
      <c r="I23" s="59">
        <v>13</v>
      </c>
      <c r="J23" s="49">
        <f>+F23*H23*(1-I24/100)</f>
        <v>24144.24</v>
      </c>
      <c r="K23" s="8"/>
      <c r="L23" s="7"/>
      <c r="M23" s="7"/>
      <c r="N23" s="7"/>
      <c r="O23" s="7"/>
      <c r="P23" s="53">
        <f>+(8*$Q$21+2*$R$21+2*$S$21+2*$T$21)</f>
        <v>27752</v>
      </c>
      <c r="Q23">
        <v>2933</v>
      </c>
      <c r="R23">
        <v>740</v>
      </c>
      <c r="S23">
        <v>604</v>
      </c>
      <c r="T23">
        <v>800</v>
      </c>
    </row>
    <row r="24" spans="1:20" ht="18.75" customHeight="1">
      <c r="A24" s="7"/>
      <c r="B24" s="15"/>
      <c r="C24" s="61">
        <v>4</v>
      </c>
      <c r="D24" s="64" t="s">
        <v>39</v>
      </c>
      <c r="E24" s="65"/>
      <c r="F24" s="56">
        <v>1</v>
      </c>
      <c r="G24" s="56" t="s">
        <v>12</v>
      </c>
      <c r="H24" s="52">
        <f t="shared" si="1"/>
        <v>27752</v>
      </c>
      <c r="I24" s="59">
        <v>13</v>
      </c>
      <c r="J24" s="49">
        <f t="shared" si="0"/>
        <v>24144.24</v>
      </c>
      <c r="K24" s="8"/>
      <c r="L24" s="7"/>
      <c r="M24" s="7"/>
      <c r="N24" s="7"/>
      <c r="O24" s="7"/>
      <c r="P24" s="53">
        <f>+(8*$Q$21+2*$R$21+2*$S$21+2*$T$21)</f>
        <v>27752</v>
      </c>
      <c r="Q24">
        <v>2933</v>
      </c>
      <c r="R24">
        <v>740</v>
      </c>
      <c r="S24">
        <v>604</v>
      </c>
      <c r="T24">
        <v>800</v>
      </c>
    </row>
    <row r="25" spans="1:20" ht="18.75" customHeight="1">
      <c r="A25" s="7"/>
      <c r="B25" s="15"/>
      <c r="C25" s="61">
        <v>5</v>
      </c>
      <c r="D25" s="64" t="s">
        <v>40</v>
      </c>
      <c r="E25" s="65"/>
      <c r="F25" s="56">
        <v>1</v>
      </c>
      <c r="G25" s="56" t="s">
        <v>12</v>
      </c>
      <c r="H25" s="52">
        <f t="shared" si="1"/>
        <v>35671.1</v>
      </c>
      <c r="I25" s="59">
        <v>13</v>
      </c>
      <c r="J25" s="49">
        <f t="shared" si="0"/>
        <v>31033.857</v>
      </c>
      <c r="K25" s="8"/>
      <c r="L25" s="7"/>
      <c r="M25" s="7"/>
      <c r="N25" s="7"/>
      <c r="O25" s="7"/>
      <c r="P25" s="53">
        <f>+(10.7*$Q$21+2*$R$21+2*$S$21+2*$T$21)</f>
        <v>35671.1</v>
      </c>
      <c r="Q25">
        <v>2933</v>
      </c>
      <c r="R25">
        <v>740</v>
      </c>
      <c r="S25">
        <v>604</v>
      </c>
      <c r="T25">
        <v>800</v>
      </c>
    </row>
    <row r="26" spans="1:20" ht="18.75" customHeight="1">
      <c r="A26" s="7"/>
      <c r="B26" s="15"/>
      <c r="C26" s="61">
        <v>6</v>
      </c>
      <c r="D26" s="64" t="s">
        <v>40</v>
      </c>
      <c r="E26" s="65"/>
      <c r="F26" s="56">
        <v>1</v>
      </c>
      <c r="G26" s="56" t="s">
        <v>12</v>
      </c>
      <c r="H26" s="52">
        <f t="shared" si="1"/>
        <v>35671.1</v>
      </c>
      <c r="I26" s="59">
        <v>13</v>
      </c>
      <c r="J26" s="49">
        <f t="shared" si="0"/>
        <v>31033.857</v>
      </c>
      <c r="K26" s="8"/>
      <c r="L26" s="7"/>
      <c r="M26" s="7"/>
      <c r="N26" s="7"/>
      <c r="O26" s="7"/>
      <c r="P26" s="53">
        <f>+(10.7*$Q$21+2*$R$21+2*$S$21+2*$T$21)</f>
        <v>35671.1</v>
      </c>
      <c r="Q26">
        <v>2933</v>
      </c>
      <c r="R26">
        <v>740</v>
      </c>
      <c r="S26">
        <v>604</v>
      </c>
      <c r="T26">
        <v>800</v>
      </c>
    </row>
    <row r="27" spans="1:20" ht="18.75" customHeight="1">
      <c r="A27" s="7"/>
      <c r="B27" s="15"/>
      <c r="C27" s="61">
        <v>7</v>
      </c>
      <c r="D27" s="64" t="s">
        <v>41</v>
      </c>
      <c r="E27" s="65"/>
      <c r="F27" s="56">
        <v>1</v>
      </c>
      <c r="G27" s="56" t="s">
        <v>12</v>
      </c>
      <c r="H27" s="52">
        <f t="shared" si="1"/>
        <v>11033.9</v>
      </c>
      <c r="I27" s="59">
        <v>13</v>
      </c>
      <c r="J27" s="49">
        <f t="shared" si="0"/>
        <v>9599.493</v>
      </c>
      <c r="K27" s="8"/>
      <c r="L27" s="7"/>
      <c r="M27" s="7"/>
      <c r="N27" s="7"/>
      <c r="O27" s="7"/>
      <c r="P27" s="53">
        <f>+(2.3*$Q$21+2*$R$21+2*$S$21+2*$T$21)</f>
        <v>11033.9</v>
      </c>
      <c r="Q27">
        <v>2933</v>
      </c>
      <c r="R27">
        <v>740</v>
      </c>
      <c r="S27">
        <v>604</v>
      </c>
      <c r="T27">
        <v>800</v>
      </c>
    </row>
    <row r="28" spans="1:20" ht="18.75" customHeight="1">
      <c r="A28" s="7"/>
      <c r="B28" s="15"/>
      <c r="C28" s="61">
        <v>8</v>
      </c>
      <c r="D28" s="64" t="s">
        <v>42</v>
      </c>
      <c r="E28" s="65"/>
      <c r="F28" s="56">
        <v>1</v>
      </c>
      <c r="G28" s="56" t="s">
        <v>12</v>
      </c>
      <c r="H28" s="52">
        <f t="shared" si="1"/>
        <v>11913.8</v>
      </c>
      <c r="I28" s="59">
        <v>13</v>
      </c>
      <c r="J28" s="49">
        <f t="shared" si="0"/>
        <v>10365.006</v>
      </c>
      <c r="K28" s="8"/>
      <c r="L28" s="7"/>
      <c r="M28" s="7"/>
      <c r="N28" s="7"/>
      <c r="O28" s="7"/>
      <c r="P28" s="53">
        <f>+(2.6*$Q$21+2*$R$21+2*$S$21+2*$T$21)</f>
        <v>11913.8</v>
      </c>
      <c r="Q28">
        <v>2933</v>
      </c>
      <c r="R28">
        <v>740</v>
      </c>
      <c r="S28">
        <v>604</v>
      </c>
      <c r="T28">
        <v>800</v>
      </c>
    </row>
    <row r="29" spans="1:20" ht="18.75" customHeight="1">
      <c r="A29" s="7"/>
      <c r="B29" s="15"/>
      <c r="C29" s="61">
        <v>9</v>
      </c>
      <c r="D29" s="64" t="s">
        <v>43</v>
      </c>
      <c r="E29" s="65"/>
      <c r="F29" s="56">
        <v>1</v>
      </c>
      <c r="G29" s="56" t="s">
        <v>12</v>
      </c>
      <c r="H29" s="52">
        <f t="shared" si="1"/>
        <v>13380.300000000001</v>
      </c>
      <c r="I29" s="59">
        <v>13</v>
      </c>
      <c r="J29" s="49">
        <f t="shared" si="0"/>
        <v>11640.861</v>
      </c>
      <c r="K29" s="8"/>
      <c r="L29" s="7"/>
      <c r="M29" s="7"/>
      <c r="N29" s="7"/>
      <c r="O29" s="7"/>
      <c r="P29" s="53">
        <f>+(3.1*$Q$21+2*$R$21+2*$S$21+2*$T$21)</f>
        <v>13380.300000000001</v>
      </c>
      <c r="Q29">
        <v>2933</v>
      </c>
      <c r="R29">
        <v>740</v>
      </c>
      <c r="S29">
        <v>604</v>
      </c>
      <c r="T29">
        <v>800</v>
      </c>
    </row>
    <row r="30" spans="1:20" ht="18.75" customHeight="1">
      <c r="A30" s="7"/>
      <c r="B30" s="15"/>
      <c r="C30" s="61">
        <v>10</v>
      </c>
      <c r="D30" s="64" t="s">
        <v>44</v>
      </c>
      <c r="E30" s="65"/>
      <c r="F30" s="56">
        <v>1</v>
      </c>
      <c r="G30" s="56" t="s">
        <v>12</v>
      </c>
      <c r="H30" s="52">
        <f t="shared" si="1"/>
        <v>18073.1</v>
      </c>
      <c r="I30" s="59">
        <v>13</v>
      </c>
      <c r="J30" s="49">
        <f t="shared" si="0"/>
        <v>15723.596999999998</v>
      </c>
      <c r="K30" s="8"/>
      <c r="L30" s="7"/>
      <c r="M30" s="7"/>
      <c r="N30" s="7"/>
      <c r="O30" s="7"/>
      <c r="P30" s="53">
        <f>+(4.7*$Q$21+2*$R$21+2*$S$21+2*$T$21)</f>
        <v>18073.1</v>
      </c>
      <c r="Q30">
        <v>2933</v>
      </c>
      <c r="R30">
        <v>740</v>
      </c>
      <c r="S30">
        <v>604</v>
      </c>
      <c r="T30">
        <v>800</v>
      </c>
    </row>
    <row r="31" spans="1:20" ht="18.75" customHeight="1">
      <c r="A31" s="7"/>
      <c r="B31" s="15"/>
      <c r="C31" s="61">
        <v>11</v>
      </c>
      <c r="D31" s="64" t="s">
        <v>43</v>
      </c>
      <c r="E31" s="65"/>
      <c r="F31" s="56">
        <v>1</v>
      </c>
      <c r="G31" s="56" t="s">
        <v>12</v>
      </c>
      <c r="H31" s="52">
        <f t="shared" si="1"/>
        <v>13380.300000000001</v>
      </c>
      <c r="I31" s="59">
        <v>13</v>
      </c>
      <c r="J31" s="49">
        <f t="shared" si="0"/>
        <v>11640.861</v>
      </c>
      <c r="K31" s="8"/>
      <c r="L31" s="7"/>
      <c r="M31" s="7"/>
      <c r="N31" s="7"/>
      <c r="O31" s="7"/>
      <c r="P31" s="53">
        <f>+(3.1*$Q$21+2*$R$21+2*$S$21+2*$T$21)</f>
        <v>13380.300000000001</v>
      </c>
      <c r="Q31">
        <v>2933</v>
      </c>
      <c r="R31">
        <v>740</v>
      </c>
      <c r="S31">
        <v>604</v>
      </c>
      <c r="T31">
        <v>800</v>
      </c>
    </row>
    <row r="32" spans="1:20" ht="18.75" customHeight="1">
      <c r="A32" s="7"/>
      <c r="B32" s="15"/>
      <c r="C32" s="61">
        <v>12</v>
      </c>
      <c r="D32" s="64" t="s">
        <v>45</v>
      </c>
      <c r="E32" s="65"/>
      <c r="F32" s="56">
        <v>1</v>
      </c>
      <c r="G32" s="56" t="s">
        <v>12</v>
      </c>
      <c r="H32" s="52">
        <f t="shared" si="1"/>
        <v>13673.6</v>
      </c>
      <c r="I32" s="59">
        <v>13</v>
      </c>
      <c r="J32" s="49">
        <f t="shared" si="0"/>
        <v>11896.032000000001</v>
      </c>
      <c r="K32" s="8"/>
      <c r="L32" s="7"/>
      <c r="M32" s="7"/>
      <c r="N32" s="7"/>
      <c r="O32" s="7"/>
      <c r="P32" s="53">
        <f>+(3.2*$Q$21+2*$R$21+2*$S$21+2*$T$21)</f>
        <v>13673.6</v>
      </c>
      <c r="Q32">
        <v>2933</v>
      </c>
      <c r="R32">
        <v>740</v>
      </c>
      <c r="S32">
        <v>604</v>
      </c>
      <c r="T32">
        <v>800</v>
      </c>
    </row>
    <row r="33" spans="1:20" ht="18.75" customHeight="1">
      <c r="A33" s="7"/>
      <c r="B33" s="15"/>
      <c r="C33" s="61">
        <v>13</v>
      </c>
      <c r="D33" s="64" t="s">
        <v>46</v>
      </c>
      <c r="E33" s="65"/>
      <c r="F33" s="56">
        <v>1</v>
      </c>
      <c r="G33" s="56" t="s">
        <v>12</v>
      </c>
      <c r="H33" s="52">
        <f t="shared" si="1"/>
        <v>10740.6</v>
      </c>
      <c r="I33" s="59">
        <v>13</v>
      </c>
      <c r="J33" s="49">
        <f t="shared" si="0"/>
        <v>9344.322</v>
      </c>
      <c r="K33" s="8"/>
      <c r="L33" s="7"/>
      <c r="M33" s="7"/>
      <c r="N33" s="7"/>
      <c r="O33" s="7"/>
      <c r="P33" s="53">
        <f>+(2.2*$Q$21+2*$R$21+2*$S$21+2*$T$21)</f>
        <v>10740.6</v>
      </c>
      <c r="Q33">
        <v>2933</v>
      </c>
      <c r="R33">
        <v>740</v>
      </c>
      <c r="S33">
        <v>604</v>
      </c>
      <c r="T33">
        <v>800</v>
      </c>
    </row>
    <row r="34" spans="1:20" ht="18.75" customHeight="1">
      <c r="A34" s="7"/>
      <c r="B34" s="15"/>
      <c r="C34" s="61">
        <v>14</v>
      </c>
      <c r="D34" s="64" t="s">
        <v>42</v>
      </c>
      <c r="E34" s="65"/>
      <c r="F34" s="56">
        <v>1</v>
      </c>
      <c r="G34" s="56" t="s">
        <v>12</v>
      </c>
      <c r="H34" s="52">
        <f t="shared" si="1"/>
        <v>11913.8</v>
      </c>
      <c r="I34" s="59">
        <v>13</v>
      </c>
      <c r="J34" s="49">
        <f t="shared" si="0"/>
        <v>10365.006</v>
      </c>
      <c r="K34" s="8"/>
      <c r="L34" s="7"/>
      <c r="M34" s="7"/>
      <c r="N34" s="7"/>
      <c r="O34" s="7"/>
      <c r="P34" s="53">
        <f>+(2.6*$Q$21+2*$R$21+2*$S$21+2*$T$21)</f>
        <v>11913.8</v>
      </c>
      <c r="Q34">
        <v>2933</v>
      </c>
      <c r="R34">
        <v>740</v>
      </c>
      <c r="S34">
        <v>604</v>
      </c>
      <c r="T34">
        <v>800</v>
      </c>
    </row>
    <row r="35" spans="1:20" ht="18.75" customHeight="1">
      <c r="A35" s="7"/>
      <c r="B35" s="15"/>
      <c r="C35" s="61">
        <v>15</v>
      </c>
      <c r="D35" s="64" t="s">
        <v>47</v>
      </c>
      <c r="E35" s="65"/>
      <c r="F35" s="56">
        <v>1</v>
      </c>
      <c r="G35" s="56" t="s">
        <v>12</v>
      </c>
      <c r="H35" s="52">
        <f t="shared" si="1"/>
        <v>18659.7</v>
      </c>
      <c r="I35" s="59">
        <v>13</v>
      </c>
      <c r="J35" s="49">
        <f t="shared" si="0"/>
        <v>16233.939</v>
      </c>
      <c r="K35" s="8"/>
      <c r="L35" s="7"/>
      <c r="M35" s="7"/>
      <c r="N35" s="7"/>
      <c r="O35" s="7"/>
      <c r="P35" s="53">
        <f>+(4.9*$Q$21+2*$R$21+2*$S$21+2*$T$21)</f>
        <v>18659.7</v>
      </c>
      <c r="Q35">
        <v>2933</v>
      </c>
      <c r="R35">
        <v>740</v>
      </c>
      <c r="S35">
        <v>604</v>
      </c>
      <c r="T35">
        <v>800</v>
      </c>
    </row>
    <row r="36" spans="1:20" ht="18.75" customHeight="1">
      <c r="A36" s="7"/>
      <c r="B36" s="15"/>
      <c r="C36" s="61">
        <v>16</v>
      </c>
      <c r="D36" s="64" t="s">
        <v>48</v>
      </c>
      <c r="E36" s="65"/>
      <c r="F36" s="56">
        <v>1</v>
      </c>
      <c r="G36" s="56" t="s">
        <v>12</v>
      </c>
      <c r="H36" s="52">
        <f t="shared" si="1"/>
        <v>13820.25</v>
      </c>
      <c r="I36" s="59">
        <v>13</v>
      </c>
      <c r="J36" s="49">
        <f t="shared" si="0"/>
        <v>12023.6175</v>
      </c>
      <c r="K36" s="8"/>
      <c r="L36" s="7"/>
      <c r="M36" s="7"/>
      <c r="N36" s="7"/>
      <c r="O36" s="7"/>
      <c r="P36" s="53">
        <f>+(3.25*$Q$21+2*$R$21+2*$S$21+2*$T$21)</f>
        <v>13820.25</v>
      </c>
      <c r="Q36">
        <v>2933</v>
      </c>
      <c r="R36">
        <v>740</v>
      </c>
      <c r="S36">
        <v>604</v>
      </c>
      <c r="T36">
        <v>800</v>
      </c>
    </row>
    <row r="37" spans="1:20" ht="18.75" customHeight="1">
      <c r="A37" s="7"/>
      <c r="B37" s="15"/>
      <c r="C37" s="61">
        <v>17</v>
      </c>
      <c r="D37" s="64" t="s">
        <v>49</v>
      </c>
      <c r="E37" s="65"/>
      <c r="F37" s="56">
        <v>1</v>
      </c>
      <c r="G37" s="56" t="s">
        <v>12</v>
      </c>
      <c r="H37" s="52">
        <f t="shared" si="1"/>
        <v>14406.85</v>
      </c>
      <c r="I37" s="59">
        <v>13</v>
      </c>
      <c r="J37" s="49">
        <f t="shared" si="0"/>
        <v>12533.9595</v>
      </c>
      <c r="K37" s="8"/>
      <c r="L37" s="7"/>
      <c r="M37" s="7"/>
      <c r="N37" s="7"/>
      <c r="O37" s="7"/>
      <c r="P37" s="53">
        <f>+(3.45*$Q$21+2*$R$21+2*$S$21+2*$T$21)</f>
        <v>14406.85</v>
      </c>
      <c r="Q37">
        <v>2933</v>
      </c>
      <c r="R37">
        <v>740</v>
      </c>
      <c r="S37">
        <v>604</v>
      </c>
      <c r="T37">
        <v>800</v>
      </c>
    </row>
    <row r="38" spans="1:20" ht="18.75">
      <c r="A38" s="7"/>
      <c r="B38" s="15"/>
      <c r="C38" s="56">
        <v>18</v>
      </c>
      <c r="D38" s="64" t="s">
        <v>50</v>
      </c>
      <c r="E38" s="65"/>
      <c r="F38" s="56">
        <v>1</v>
      </c>
      <c r="G38" s="56" t="s">
        <v>12</v>
      </c>
      <c r="H38" s="52">
        <f>+P38</f>
        <v>16899.9</v>
      </c>
      <c r="I38" s="59">
        <v>13</v>
      </c>
      <c r="J38" s="49">
        <f>+F38*H38*(1-I38/100)</f>
        <v>14702.913</v>
      </c>
      <c r="K38" s="8"/>
      <c r="L38" s="7"/>
      <c r="M38" s="7"/>
      <c r="N38" s="7"/>
      <c r="O38" s="7"/>
      <c r="P38" s="53">
        <f>+(4.3*$Q$21+2*$R$21+2*$S$21+2*$T$21)</f>
        <v>16899.9</v>
      </c>
      <c r="Q38">
        <v>2933</v>
      </c>
      <c r="R38">
        <v>740</v>
      </c>
      <c r="S38">
        <v>604</v>
      </c>
      <c r="T38">
        <v>800</v>
      </c>
    </row>
    <row r="39" spans="1:16" ht="18.75">
      <c r="A39" s="7"/>
      <c r="B39" s="15"/>
      <c r="C39" s="56">
        <v>19</v>
      </c>
      <c r="D39" s="4" t="s">
        <v>54</v>
      </c>
      <c r="E39" s="54"/>
      <c r="F39" s="56">
        <v>15</v>
      </c>
      <c r="G39" s="56" t="s">
        <v>12</v>
      </c>
      <c r="H39" s="52">
        <f>+P39*1.4</f>
        <v>3218.88</v>
      </c>
      <c r="I39" s="59">
        <v>13</v>
      </c>
      <c r="J39" s="49">
        <f>+F39*H39*(1-I39/100)</f>
        <v>42006.384000000005</v>
      </c>
      <c r="K39" s="8"/>
      <c r="L39" s="7">
        <v>2874</v>
      </c>
      <c r="M39" s="7"/>
      <c r="N39" s="7"/>
      <c r="O39" s="7"/>
      <c r="P39" s="53">
        <f>2874*(1-0.2)</f>
        <v>2299.2000000000003</v>
      </c>
    </row>
    <row r="40" spans="1:15" ht="18.75">
      <c r="A40" s="7"/>
      <c r="B40" s="15"/>
      <c r="C40" s="56">
        <v>20</v>
      </c>
      <c r="D40" s="4"/>
      <c r="E40" s="54"/>
      <c r="F40" s="56"/>
      <c r="G40" s="56"/>
      <c r="H40" s="52"/>
      <c r="I40" s="59"/>
      <c r="J40" s="49"/>
      <c r="K40" s="8"/>
      <c r="L40" s="85">
        <v>0.2</v>
      </c>
      <c r="M40" s="7"/>
      <c r="N40" s="7"/>
      <c r="O40" s="7"/>
    </row>
    <row r="41" spans="1:15" ht="19.5" thickBot="1">
      <c r="A41" s="7"/>
      <c r="B41" s="15"/>
      <c r="C41" s="57">
        <v>21</v>
      </c>
      <c r="D41" s="62"/>
      <c r="E41" s="63"/>
      <c r="F41" s="57"/>
      <c r="G41" s="57"/>
      <c r="H41" s="50"/>
      <c r="I41" s="60"/>
      <c r="J41" s="51"/>
      <c r="K41" s="8"/>
      <c r="L41" s="7"/>
      <c r="M41" s="7"/>
      <c r="N41" s="7"/>
      <c r="O41" s="7"/>
    </row>
    <row r="42" spans="1:15" ht="14.25">
      <c r="A42" s="7"/>
      <c r="B42" s="15"/>
      <c r="C42" s="64"/>
      <c r="D42" s="75"/>
      <c r="E42" s="75"/>
      <c r="F42" s="5"/>
      <c r="G42" s="75"/>
      <c r="H42" s="75"/>
      <c r="I42" s="7"/>
      <c r="J42" s="14"/>
      <c r="K42" s="8"/>
      <c r="L42" s="7"/>
      <c r="M42" s="7"/>
      <c r="N42" s="7"/>
      <c r="O42" s="7"/>
    </row>
    <row r="43" spans="1:15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329879.379</v>
      </c>
      <c r="K43" s="8"/>
      <c r="L43" s="7"/>
      <c r="M43" s="7"/>
      <c r="N43" s="7"/>
      <c r="O43" s="7"/>
    </row>
    <row r="44" spans="1:15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7"/>
      <c r="M44" s="7"/>
      <c r="N44" s="7"/>
      <c r="O44" s="7"/>
    </row>
    <row r="45" spans="1:15" ht="18.75">
      <c r="A45" s="7"/>
      <c r="B45" s="15"/>
      <c r="C45" s="83"/>
      <c r="D45" s="84"/>
      <c r="E45" s="84"/>
      <c r="F45" s="5"/>
      <c r="G45" s="75"/>
      <c r="H45" s="75"/>
      <c r="I45" s="13" t="s">
        <v>13</v>
      </c>
      <c r="J45" s="32">
        <f>+J43*19%</f>
        <v>62677.082010000006</v>
      </c>
      <c r="K45" s="8"/>
      <c r="L45" s="7"/>
      <c r="M45" s="7"/>
      <c r="N45" s="7"/>
      <c r="O45" s="7"/>
    </row>
    <row r="46" spans="1:15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7"/>
      <c r="M46" s="7"/>
      <c r="N46" s="7"/>
      <c r="O46" s="7"/>
    </row>
    <row r="47" spans="1:15" ht="18.75">
      <c r="A47" s="7"/>
      <c r="B47" s="15"/>
      <c r="C47" s="64"/>
      <c r="D47" s="75"/>
      <c r="E47" s="75"/>
      <c r="F47" s="5"/>
      <c r="G47" s="75"/>
      <c r="H47" s="75"/>
      <c r="I47" s="13" t="s">
        <v>3</v>
      </c>
      <c r="J47" s="23">
        <f>SUM(J43:J46)</f>
        <v>392556.46101</v>
      </c>
      <c r="K47" s="8"/>
      <c r="L47" s="7"/>
      <c r="M47" s="7"/>
      <c r="N47" s="7"/>
      <c r="O47" s="7"/>
    </row>
    <row r="48" spans="1:15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7"/>
      <c r="M48" s="7"/>
      <c r="N48" s="7"/>
      <c r="O48" s="7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N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N50" s="7"/>
      <c r="O50" s="7"/>
    </row>
  </sheetData>
  <sheetProtection/>
  <mergeCells count="40"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  <mergeCell ref="D21:E21"/>
    <mergeCell ref="D23:E23"/>
    <mergeCell ref="D24:E24"/>
    <mergeCell ref="D26:E26"/>
    <mergeCell ref="D22:E22"/>
    <mergeCell ref="D25:E25"/>
    <mergeCell ref="C13:D13"/>
    <mergeCell ref="C14:D14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2013-01-28T21:11:36Z</cp:lastPrinted>
  <dcterms:created xsi:type="dcterms:W3CDTF">2009-05-06T14:41:49Z</dcterms:created>
  <dcterms:modified xsi:type="dcterms:W3CDTF">2013-01-30T16:28:11Z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