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<sst xmlns="http://schemas.openxmlformats.org/spreadsheetml/2006/main" count="925" uniqueCount="641">
  <si>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</si>
  <si>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</si>
  <si>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</si>
  <si>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</si>
  <si>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</si>
  <si>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</si>
  <si>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</si>
  <si>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</si>
  <si>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</si>
  <si>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</si>
  <si>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</si>
  <si>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</si>
  <si>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</si>
  <si>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</si>
  <si>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</si>
  <si>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</si>
  <si>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</si>
  <si>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</si>
  <si>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</si>
  <si>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</si>
  <si>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</si>
  <si>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</si>
  <si>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</si>
  <si>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</si>
  <si>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</si>
  <si>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</si>
  <si>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</si>
  <si>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</si>
  <si>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</si>
  <si>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</si>
  <si>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</si>
  <si>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</si>
  <si>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</si>
  <si>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</si>
  <si>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</si>
  <si>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</si>
  <si>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</si>
  <si>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</si>
  <si>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</si>
  <si>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</si>
  <si>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</si>
  <si>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</si>
  <si>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</si>
  <si>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</si>
  <si>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</si>
  <si>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</si>
  <si>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</si>
  <si>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</si>
  <si>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</si>
  <si>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</si>
  <si>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</si>
  <si>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</si>
  <si>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</si>
  <si>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</si>
  <si>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</si>
  <si>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</si>
  <si>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</si>
  <si>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</si>
  <si>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</si>
  <si>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</si>
  <si>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</si>
  <si>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</si>
  <si>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</si>
  <si>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</si>
  <si>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</si>
  <si>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</si>
  <si>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</si>
  <si>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</si>
  <si>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</si>
  <si>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</si>
  <si>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</si>
  <si>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</si>
  <si>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</si>
  <si>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</si>
  <si>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</si>
  <si>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</si>
  <si>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</si>
  <si>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</si>
  <si>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</si>
  <si>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</si>
  <si>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</si>
  <si>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</si>
  <si>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</si>
  <si>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</si>
  <si>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</si>
  <si>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</si>
  <si>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</si>
  <si>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</si>
  <si>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</si>
  <si>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</si>
  <si>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</si>
  <si>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</si>
  <si>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</si>
  <si>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</si>
  <si>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</si>
  <si>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</si>
  <si>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</si>
  <si>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</si>
  <si>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</si>
  <si>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</si>
  <si>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</si>
  <si>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</si>
  <si>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</si>
  <si>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</si>
  <si>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</si>
  <si>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</si>
  <si>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</si>
  <si>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</si>
  <si>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</si>
  <si>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</si>
  <si>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</si>
  <si>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</si>
  <si>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</si>
  <si>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</si>
  <si>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</si>
  <si>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</si>
  <si>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</si>
  <si>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</si>
  <si>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</si>
  <si>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</si>
  <si>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</si>
  <si>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</si>
  <si>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</si>
  <si>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</si>
  <si>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</si>
  <si>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</si>
  <si>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</si>
  <si>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</si>
  <si>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</si>
  <si>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</si>
  <si>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</si>
  <si>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</si>
  <si>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</si>
  <si>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</si>
  <si>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</si>
  <si>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</si>
  <si>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</si>
  <si>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</si>
  <si>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</si>
  <si>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</si>
  <si>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</si>
  <si>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</si>
  <si>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</si>
  <si>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</si>
  <si>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</si>
  <si>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</si>
  <si>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</si>
  <si>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</si>
  <si>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</si>
  <si>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</si>
  <si>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</si>
  <si>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</si>
  <si>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</si>
  <si>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</si>
  <si>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</si>
  <si>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</si>
  <si>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</si>
  <si>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</si>
  <si>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</si>
  <si>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</si>
  <si>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</si>
  <si>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</si>
  <si>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</si>
  <si>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</si>
  <si>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</si>
  <si>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</si>
  <si>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</si>
  <si>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</si>
  <si>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</si>
  <si>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</si>
  <si>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</si>
  <si>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</si>
  <si>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</si>
  <si>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</si>
  <si>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</si>
  <si>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</si>
  <si>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</si>
  <si>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</si>
  <si>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</si>
  <si>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</si>
  <si>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</si>
  <si>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</si>
  <si>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</si>
  <si>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</si>
  <si>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</si>
  <si>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</si>
  <si>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</si>
  <si>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</si>
  <si>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</si>
  <si>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</si>
  <si>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</si>
  <si>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</si>
  <si>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</si>
  <si>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</si>
  <si>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</si>
  <si>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</si>
  <si>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</si>
  <si>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</si>
  <si>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</si>
  <si>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</si>
  <si>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</si>
  <si>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</si>
  <si>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</si>
  <si>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</si>
  <si>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</si>
  <si>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</si>
  <si>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</si>
  <si>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</si>
  <si>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</si>
  <si>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</si>
  <si>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</si>
  <si>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</si>
  <si>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</si>
  <si>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</si>
  <si>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</si>
  <si>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</si>
  <si>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</si>
  <si>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</si>
  <si>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</si>
  <si>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</si>
  <si>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</si>
  <si>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</si>
  <si>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</si>
  <si>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</si>
  <si>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</si>
  <si>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</si>
  <si>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</si>
  <si>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</si>
  <si>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</si>
  <si>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</si>
  <si>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</si>
  <si>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</si>
  <si>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</si>
  <si>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</si>
  <si>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</si>
  <si>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</si>
  <si>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</si>
  <si>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</si>
  <si>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</si>
  <si>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</si>
  <si>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</si>
  <si>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</si>
  <si>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</si>
  <si>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</si>
  <si>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</si>
  <si>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</si>
  <si>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</si>
  <si>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</si>
  <si>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</si>
  <si>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</si>
  <si>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</si>
  <si>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</si>
  <si>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</si>
  <si>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</si>
  <si>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</si>
  <si>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</si>
  <si>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</si>
  <si>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</si>
  <si>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</si>
  <si>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</si>
  <si>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</si>
  <si>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</si>
  <si>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</si>
  <si>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</si>
  <si>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</si>
  <si>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</si>
  <si>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</si>
  <si>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</si>
  <si>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</si>
  <si>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</si>
  <si>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</si>
  <si>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</si>
  <si>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</si>
  <si>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</si>
  <si>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</si>
  <si>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</si>
  <si>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</si>
  <si>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</si>
  <si>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</si>
  <si>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</si>
  <si>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</si>
  <si>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</si>
  <si>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</si>
  <si>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</si>
  <si>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</si>
  <si>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</si>
  <si>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</si>
  <si>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</si>
  <si>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</si>
  <si>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</si>
  <si>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</si>
  <si>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</si>
  <si>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</si>
  <si>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</si>
  <si>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</si>
  <si>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</si>
  <si>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</si>
  <si>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</si>
  <si>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</si>
  <si>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</si>
  <si>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</si>
  <si>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</si>
  <si>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</si>
  <si>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</si>
  <si>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</si>
  <si>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</si>
  <si>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</si>
  <si>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</si>
  <si>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</si>
  <si>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</si>
  <si>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</si>
  <si>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</si>
  <si>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</si>
  <si>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</si>
  <si>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</si>
  <si>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</si>
  <si>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</si>
  <si>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</si>
  <si>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</si>
  <si>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</si>
  <si>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</si>
  <si>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</si>
  <si>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</si>
  <si>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</si>
  <si>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</si>
  <si>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</si>
  <si>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</si>
  <si>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</si>
  <si>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</si>
  <si>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</si>
  <si>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</si>
  <si>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</si>
  <si>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</si>
  <si>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</si>
  <si>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</si>
  <si>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</si>
  <si>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</si>
  <si>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</si>
  <si>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</si>
  <si>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</si>
  <si>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</si>
  <si>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</si>
  <si>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</si>
  <si>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</si>
  <si>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</si>
  <si>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</si>
  <si>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</si>
  <si>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</si>
  <si>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</si>
  <si>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</si>
  <si>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</si>
  <si>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</si>
  <si>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</si>
  <si>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</si>
  <si>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</si>
  <si>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</si>
  <si>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</si>
  <si>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</si>
  <si>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</si>
  <si>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</si>
  <si>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</si>
  <si>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</si>
  <si>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</si>
  <si>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</si>
  <si>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</si>
  <si>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</si>
  <si>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</si>
  <si>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</si>
  <si>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</si>
  <si>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</si>
  <si>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</si>
  <si>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</si>
  <si>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</si>
  <si>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</si>
  <si>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</si>
  <si>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</si>
  <si>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</si>
  <si>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</si>
  <si>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</si>
  <si>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</si>
  <si>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</si>
  <si>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</si>
  <si>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</si>
  <si>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</si>
  <si>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</si>
  <si>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</si>
  <si>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</si>
  <si>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</si>
  <si>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</si>
  <si>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</si>
  <si>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</si>
  <si>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</si>
  <si>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</si>
  <si>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</si>
  <si>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</si>
  <si>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</si>
  <si>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</si>
  <si>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</si>
  <si>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</si>
  <si>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</si>
  <si>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</si>
  <si>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</si>
  <si>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</si>
  <si>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</si>
  <si>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</si>
  <si>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</si>
  <si>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</si>
  <si>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</si>
  <si>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</si>
  <si>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</si>
  <si>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</si>
  <si>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</si>
  <si>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</si>
  <si>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</si>
  <si>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</si>
  <si>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</si>
  <si>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</si>
  <si>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</si>
  <si>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</si>
  <si>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</si>
  <si>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</si>
  <si>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</si>
  <si>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</si>
  <si>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</si>
  <si>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</si>
  <si>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</si>
  <si>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</si>
  <si>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</si>
  <si>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</si>
  <si>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</si>
  <si>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</si>
  <si>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</si>
  <si>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</si>
  <si>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</si>
  <si>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</si>
  <si>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</si>
  <si>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</si>
  <si>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</si>
  <si>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</si>
  <si>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</si>
  <si>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</si>
  <si>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</si>
  <si>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</si>
  <si>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</si>
  <si>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</si>
  <si>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</si>
  <si>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</si>
  <si>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</si>
  <si>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</si>
  <si>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</si>
  <si>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</si>
  <si>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</si>
  <si>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</si>
  <si>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</si>
  <si>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</si>
  <si>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</si>
  <si>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</si>
  <si>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</si>
  <si>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</si>
  <si>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</si>
  <si>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</si>
  <si>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</si>
  <si>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</si>
  <si>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</si>
  <si>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</si>
  <si>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</si>
  <si>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</si>
  <si>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</si>
  <si>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</si>
  <si>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</si>
  <si>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</si>
  <si>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</si>
  <si>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</si>
  <si>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</si>
  <si>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</si>
  <si>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</si>
  <si>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</si>
  <si>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</si>
  <si>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</si>
  <si>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</si>
  <si>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</si>
  <si>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</si>
  <si>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</si>
  <si>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</si>
  <si>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</si>
  <si>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</si>
  <si>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</si>
  <si>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</si>
  <si>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</si>
  <si>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</si>
  <si>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</si>
  <si>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</si>
  <si>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</si>
  <si>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</si>
  <si>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</si>
  <si>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</si>
  <si>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</si>
  <si>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</si>
  <si>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</si>
  <si>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</si>
  <si>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</si>
  <si>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</si>
  <si>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</si>
  <si>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</si>
  <si>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</si>
  <si>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</si>
  <si>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</si>
  <si>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</si>
  <si>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</si>
  <si>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</si>
  <si>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</si>
  <si>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</si>
  <si>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</si>
  <si>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</si>
  <si>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</si>
  <si>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</si>
  <si>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</si>
  <si>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</si>
  <si>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</si>
  <si>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</si>
  <si>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</si>
  <si>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</si>
  <si>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</si>
  <si>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</si>
  <si>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</si>
  <si>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</si>
  <si>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</si>
  <si>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</si>
  <si>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</si>
  <si>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</si>
  <si>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</si>
  <si>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</si>
  <si>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</si>
  <si>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</si>
  <si>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</si>
  <si>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</si>
  <si>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</si>
  <si>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</si>
  <si>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</si>
  <si>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</si>
  <si>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</si>
  <si>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</si>
  <si>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</si>
  <si>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</si>
  <si>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</si>
  <si>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</si>
  <si>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</si>
  <si>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</si>
  <si>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</si>
  <si>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</si>
  <si>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</si>
  <si>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</si>
  <si>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</si>
  <si>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</si>
  <si>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</si>
  <si>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</si>
  <si>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</si>
  <si>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</si>
  <si>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</si>
  <si>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</si>
  <si>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</si>
  <si>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</si>
  <si>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</si>
  <si>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</si>
  <si>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</si>
  <si>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</si>
  <si>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</si>
  <si>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</si>
  <si>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</si>
  <si>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</si>
  <si>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</si>
  <si>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</si>
  <si>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</si>
  <si>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</si>
  <si>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</si>
  <si>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</si>
  <si>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</si>
  <si>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</si>
  <si>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</si>
  <si>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</si>
  <si>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</si>
  <si>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</si>
  <si>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</si>
  <si>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</si>
  <si>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</si>
  <si>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</si>
  <si>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</si>
  <si>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</si>
  <si>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</si>
  <si>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</si>
  <si>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</si>
  <si>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</si>
  <si>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</si>
  <si>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</si>
  <si>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</si>
  <si>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</si>
  <si>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</si>
  <si>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</si>
  <si>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</si>
  <si>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</si>
  <si>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</si>
  <si>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</si>
  <si>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</si>
  <si>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</si>
  <si>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</si>
  <si>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</si>
  <si>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</si>
  <si>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</si>
  <si>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</si>
  <si>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</si>
  <si>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</si>
  <si>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</si>
  <si>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</si>
  <si>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</si>
  <si>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</si>
  <si>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</si>
  <si>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</si>
  <si>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</si>
  <si>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</si>
  <si>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</si>
  <si>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CONTADO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</si>
  <si>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</si>
  <si>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</si>
  <si>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</si>
  <si>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</si>
  <si>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</si>
  <si>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</si>
  <si>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</si>
  <si>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Comercializadora Forcas Chile S.A</t>
  </si>
  <si>
    <t>76.119.096-2</t>
  </si>
  <si>
    <t xml:space="preserve">Comercializadora </t>
  </si>
  <si>
    <t>Eliodoro Yañez 2331</t>
  </si>
  <si>
    <t xml:space="preserve">Marisol Olivares </t>
  </si>
  <si>
    <t>HIDR</t>
  </si>
  <si>
    <t>FLANGE SOCKET WELD 1" INOX 316</t>
  </si>
  <si>
    <t>COPLA DE 11/2" INOX 316</t>
  </si>
  <si>
    <t>CODO INOXIDABLE DE 2"INOX 316</t>
  </si>
  <si>
    <t>FLANGE WELDING NECK 2" INOX 316</t>
  </si>
  <si>
    <t>ALLEN</t>
  </si>
  <si>
    <t>AYAGON</t>
  </si>
  <si>
    <t>VALVULA MARIPOSA DE 3" INOX 316 -TOMA WAFER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</si>
</sst>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48" fillId="33" borderId="22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1" fillId="33" borderId="22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 horizontal="center"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22" xfId="0" applyFont="1" applyFill="1" applyBorder="1" applyAlignment="1" applyProtection="1">
      <alignment horizontal="right" vertical="center"/>
      <protection locked="0"/>
    </xf>
    <xf numFmtId="0" fontId="51" fillId="33" borderId="32" xfId="0" applyFont="1" applyFill="1" applyBorder="1" applyAlignment="1" applyProtection="1">
      <alignment horizontal="right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3" fontId="56" fillId="33" borderId="24" xfId="0" applyNumberFormat="1" applyFont="1" applyFill="1" applyBorder="1" applyAlignment="1" applyProtection="1">
      <alignment horizontal="center"/>
      <protection/>
    </xf>
    <xf numFmtId="1" fontId="56" fillId="33" borderId="24" xfId="0" applyNumberFormat="1" applyFont="1" applyFill="1" applyBorder="1" applyAlignment="1" applyProtection="1">
      <alignment horizontal="center"/>
      <protection locked="0"/>
    </xf>
    <xf numFmtId="3" fontId="56" fillId="33" borderId="15" xfId="0" applyNumberFormat="1" applyFont="1" applyFill="1" applyBorder="1" applyAlignment="1" applyProtection="1">
      <alignment horizontal="center"/>
      <protection/>
    </xf>
    <xf numFmtId="1" fontId="56" fillId="33" borderId="34" xfId="0" applyNumberFormat="1" applyFont="1" applyFill="1" applyBorder="1" applyAlignment="1" applyProtection="1">
      <alignment horizontal="center"/>
      <protection locked="0"/>
    </xf>
    <xf numFmtId="3" fontId="56" fillId="33" borderId="25" xfId="0" applyNumberFormat="1" applyFont="1" applyFill="1" applyBorder="1" applyAlignment="1" applyProtection="1">
      <alignment horizontal="center"/>
      <protection/>
    </xf>
    <xf numFmtId="0" fontId="56" fillId="33" borderId="24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3" fontId="29" fillId="0" borderId="0" xfId="0" applyNumberFormat="1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9" fillId="33" borderId="22" xfId="0" applyFont="1" applyFill="1" applyBorder="1" applyAlignment="1" applyProtection="1">
      <alignment/>
      <protection locked="0"/>
    </xf>
    <xf numFmtId="164" fontId="29" fillId="33" borderId="25" xfId="0" applyNumberFormat="1" applyFont="1" applyFill="1" applyBorder="1" applyAlignment="1" applyProtection="1">
      <alignment horizontal="left" vertical="center"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7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24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/>
      <protection locked="0"/>
    </xf>
    <xf numFmtId="3" fontId="28" fillId="0" borderId="35" xfId="0" applyNumberFormat="1" applyFont="1" applyFill="1" applyBorder="1" applyAlignment="1" applyProtection="1">
      <alignment horizontal="center"/>
      <protection/>
    </xf>
    <xf numFmtId="1" fontId="28" fillId="0" borderId="35" xfId="0" applyNumberFormat="1" applyFont="1" applyFill="1" applyBorder="1" applyAlignment="1" applyProtection="1">
      <alignment horizontal="center"/>
      <protection locked="0"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/>
      <protection locked="0"/>
    </xf>
    <xf numFmtId="3" fontId="28" fillId="0" borderId="24" xfId="0" applyNumberFormat="1" applyFont="1" applyFill="1" applyBorder="1" applyAlignment="1" applyProtection="1">
      <alignment horizontal="center"/>
      <protection/>
    </xf>
    <xf numFmtId="1" fontId="28" fillId="0" borderId="24" xfId="0" applyNumberFormat="1" applyFont="1" applyFill="1" applyBorder="1" applyAlignment="1" applyProtection="1">
      <alignment horizontal="center"/>
      <protection locked="0"/>
    </xf>
    <xf numFmtId="3" fontId="28" fillId="0" borderId="15" xfId="0" applyNumberFormat="1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 locked="0"/>
    </xf>
    <xf numFmtId="3" fontId="56" fillId="0" borderId="24" xfId="0" applyNumberFormat="1" applyFont="1" applyFill="1" applyBorder="1" applyAlignment="1" applyProtection="1">
      <alignment horizontal="center"/>
      <protection/>
    </xf>
    <xf numFmtId="1" fontId="56" fillId="0" borderId="24" xfId="0" applyNumberFormat="1" applyFont="1" applyFill="1" applyBorder="1" applyAlignment="1" applyProtection="1">
      <alignment horizontal="center"/>
      <protection locked="0"/>
    </xf>
    <xf numFmtId="3" fontId="56" fillId="0" borderId="15" xfId="0" applyNumberFormat="1" applyFont="1" applyFill="1" applyBorder="1" applyAlignment="1" applyProtection="1">
      <alignment horizontal="center"/>
      <protection/>
    </xf>
    <xf numFmtId="6" fontId="50" fillId="0" borderId="0" xfId="0" applyNumberFormat="1" applyFont="1" applyAlignment="1" applyProtection="1">
      <alignment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left"/>
      <protection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15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pcatrileo@disal.cl" TargetMode="External" /><Relationship Id="rId3" Type="http://schemas.openxmlformats.org/officeDocument/2006/relationships/hyperlink" Target="mailto:compras@blasma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PageLayoutView="0" workbookViewId="0" topLeftCell="A8">
      <selection activeCell="O19" sqref="O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7.57421875" style="8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1274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6</v>
      </c>
      <c r="C4" s="81"/>
      <c r="D4" s="82" t="s">
        <v>341</v>
      </c>
      <c r="E4" s="81" t="s">
        <v>12</v>
      </c>
      <c r="F4" s="83"/>
      <c r="G4" s="83"/>
      <c r="H4" s="84"/>
      <c r="I4" s="81" t="s">
        <v>9</v>
      </c>
      <c r="J4" s="85" t="str">
        <f>VLOOKUP(D4,CLIENTES,10,FALSE)</f>
        <v>2-937 6849</v>
      </c>
      <c r="K4" s="20"/>
    </row>
    <row r="5" spans="2:11" ht="15">
      <c r="B5" s="86"/>
      <c r="C5" s="87"/>
      <c r="D5" s="88"/>
      <c r="E5" s="128" t="str">
        <f>VLOOKUP(D4,CLIENTES,4,FALSE)</f>
        <v>Camino Nos - Los Morros</v>
      </c>
      <c r="F5" s="128"/>
      <c r="G5" s="128"/>
      <c r="H5" s="128"/>
      <c r="I5" s="128"/>
      <c r="J5" s="129"/>
      <c r="K5" s="20"/>
    </row>
    <row r="6" spans="2:10" ht="17.25" customHeight="1">
      <c r="B6" s="86" t="s">
        <v>26</v>
      </c>
      <c r="C6" s="87"/>
      <c r="D6" s="89" t="str">
        <f>VLOOKUP(D4,CLIENTES,2,FALSE)</f>
        <v>MOLYMET</v>
      </c>
      <c r="E6" s="87" t="s">
        <v>7</v>
      </c>
      <c r="F6" s="128" t="str">
        <f>VLOOKUP(D4,CLIENTES,5,FALSE)</f>
        <v>SAN BERNARDO</v>
      </c>
      <c r="G6" s="128"/>
      <c r="H6" s="128"/>
      <c r="I6" s="90">
        <f>VLOOKUP(D4,CLIENTES,11,FALSE)</f>
        <v>0</v>
      </c>
      <c r="J6" s="91"/>
    </row>
    <row r="7" spans="2:10" ht="15">
      <c r="B7" s="86" t="s">
        <v>24</v>
      </c>
      <c r="C7" s="87"/>
      <c r="D7" s="89">
        <f>VLOOKUP(D4,CLIENTES,3,FALSE)</f>
        <v>0</v>
      </c>
      <c r="E7" s="87" t="s">
        <v>8</v>
      </c>
      <c r="F7" s="128" t="str">
        <f>VLOOKUP(D4,CLIENTES,6,FALSE)</f>
        <v>STGO</v>
      </c>
      <c r="G7" s="128"/>
      <c r="H7" s="128"/>
      <c r="I7" s="87" t="s">
        <v>25</v>
      </c>
      <c r="J7" s="92">
        <f>VLOOKUP(D4,CLIENTES,8,FALSE)</f>
        <v>0</v>
      </c>
    </row>
    <row r="8" spans="2:12" ht="15.75" thickBot="1">
      <c r="B8" s="126" t="s">
        <v>27</v>
      </c>
      <c r="C8" s="127"/>
      <c r="D8" s="89" t="str">
        <f>VLOOKUP(D4,CLIENTES,7,FALSE)</f>
        <v>CONTADO</v>
      </c>
      <c r="E8" s="87" t="s">
        <v>11</v>
      </c>
      <c r="F8" s="128" t="str">
        <f>VLOOKUP(D4,CLIENTES,12,FALSE)</f>
        <v>Jaime Guzman</v>
      </c>
      <c r="G8" s="128"/>
      <c r="H8" s="128"/>
      <c r="I8" s="87" t="s">
        <v>14</v>
      </c>
      <c r="J8" s="93">
        <f ca="1">TODAY()</f>
        <v>41631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/>
      <c r="R9" s="23" t="s">
        <v>21</v>
      </c>
    </row>
    <row r="10" spans="2:21" ht="15.75" thickBot="1">
      <c r="B10" s="98" t="s">
        <v>1</v>
      </c>
      <c r="C10" s="120" t="s">
        <v>23</v>
      </c>
      <c r="D10" s="121"/>
      <c r="E10" s="122"/>
      <c r="F10" s="99" t="s">
        <v>0</v>
      </c>
      <c r="G10" s="100" t="s">
        <v>22</v>
      </c>
      <c r="H10" s="100" t="s">
        <v>15</v>
      </c>
      <c r="I10" s="101" t="s">
        <v>13</v>
      </c>
      <c r="J10" s="102" t="s">
        <v>2</v>
      </c>
      <c r="K10" s="24" t="s">
        <v>18</v>
      </c>
      <c r="L10" s="25" t="s">
        <v>633</v>
      </c>
      <c r="M10" s="25" t="s">
        <v>638</v>
      </c>
      <c r="N10" s="25" t="s">
        <v>639</v>
      </c>
      <c r="O10" s="25"/>
      <c r="P10" s="26" t="s">
        <v>16</v>
      </c>
      <c r="Q10" s="25" t="s">
        <v>19</v>
      </c>
      <c r="R10" s="27" t="s">
        <v>20</v>
      </c>
      <c r="T10" s="67"/>
      <c r="U10" s="67"/>
    </row>
    <row r="11" spans="2:18" ht="15">
      <c r="B11" s="103">
        <v>1</v>
      </c>
      <c r="C11" s="123" t="s">
        <v>634</v>
      </c>
      <c r="D11" s="124"/>
      <c r="E11" s="125"/>
      <c r="F11" s="105">
        <v>9</v>
      </c>
      <c r="G11" s="106" t="s">
        <v>22</v>
      </c>
      <c r="H11" s="107">
        <f aca="true" t="shared" si="0" ref="H11:H28">VLOOKUP(B11,COTIZADO,8,FALSE)</f>
        <v>0</v>
      </c>
      <c r="I11" s="108">
        <v>0</v>
      </c>
      <c r="J11" s="109">
        <f aca="true" t="shared" si="1" ref="J11:J28">F11*H11*(1-I11/100)</f>
        <v>0</v>
      </c>
      <c r="K11" s="28">
        <v>1</v>
      </c>
      <c r="L11" s="29"/>
      <c r="M11" s="29"/>
      <c r="N11" s="29">
        <v>16800</v>
      </c>
      <c r="O11" s="29"/>
      <c r="P11" s="30">
        <v>1.3</v>
      </c>
      <c r="Q11" s="31">
        <f>+M11</f>
        <v>0</v>
      </c>
      <c r="R11" s="33">
        <f>Q11*P11</f>
        <v>0</v>
      </c>
    </row>
    <row r="12" spans="2:18" ht="15">
      <c r="B12" s="104">
        <v>2</v>
      </c>
      <c r="C12" s="123" t="s">
        <v>635</v>
      </c>
      <c r="D12" s="124"/>
      <c r="E12" s="125"/>
      <c r="F12" s="110">
        <v>2</v>
      </c>
      <c r="G12" s="111" t="s">
        <v>22</v>
      </c>
      <c r="H12" s="112">
        <f t="shared" si="0"/>
        <v>3315</v>
      </c>
      <c r="I12" s="113">
        <v>0</v>
      </c>
      <c r="J12" s="114">
        <f t="shared" si="1"/>
        <v>6630</v>
      </c>
      <c r="K12" s="28">
        <v>2</v>
      </c>
      <c r="L12" s="29"/>
      <c r="M12" s="29">
        <v>2550</v>
      </c>
      <c r="N12" s="29"/>
      <c r="O12" s="29"/>
      <c r="P12" s="30">
        <v>1.3</v>
      </c>
      <c r="Q12" s="31">
        <f>+M12</f>
        <v>2550</v>
      </c>
      <c r="R12" s="33">
        <f>Q12*P12</f>
        <v>3315</v>
      </c>
    </row>
    <row r="13" spans="2:18" ht="15" customHeight="1">
      <c r="B13" s="104">
        <v>3</v>
      </c>
      <c r="C13" s="123" t="s">
        <v>640</v>
      </c>
      <c r="D13" s="124"/>
      <c r="E13" s="125"/>
      <c r="F13" s="110">
        <v>1</v>
      </c>
      <c r="G13" s="111" t="s">
        <v>22</v>
      </c>
      <c r="H13" s="112">
        <f>VLOOKUP(B13,COTIZADO,8,FALSE)</f>
        <v>0</v>
      </c>
      <c r="I13" s="113">
        <v>0</v>
      </c>
      <c r="J13" s="114">
        <f>F13*H13*(1-I13/100)</f>
        <v>0</v>
      </c>
      <c r="K13" s="28">
        <v>3</v>
      </c>
      <c r="L13" s="29"/>
      <c r="M13" s="29"/>
      <c r="N13" s="29">
        <v>82668</v>
      </c>
      <c r="O13" s="29"/>
      <c r="P13" s="30">
        <v>1.3</v>
      </c>
      <c r="Q13" s="31">
        <f>+L13</f>
        <v>0</v>
      </c>
      <c r="R13" s="33">
        <f>Q13*P13</f>
        <v>0</v>
      </c>
    </row>
    <row r="14" spans="2:18" ht="15" customHeight="1">
      <c r="B14" s="104">
        <v>4</v>
      </c>
      <c r="C14" s="123" t="s">
        <v>636</v>
      </c>
      <c r="D14" s="124"/>
      <c r="E14" s="125"/>
      <c r="F14" s="110">
        <v>9</v>
      </c>
      <c r="G14" s="111" t="s">
        <v>22</v>
      </c>
      <c r="H14" s="112">
        <f>VLOOKUP(B14,COTIZADO,8,FALSE)</f>
        <v>0</v>
      </c>
      <c r="I14" s="113">
        <v>0</v>
      </c>
      <c r="J14" s="114">
        <f>F14*H14*(1-I14/100)</f>
        <v>0</v>
      </c>
      <c r="K14" s="28">
        <v>4</v>
      </c>
      <c r="L14" s="29"/>
      <c r="M14" s="29">
        <v>3200</v>
      </c>
      <c r="N14" s="29"/>
      <c r="O14" s="29"/>
      <c r="P14" s="30">
        <v>1.3</v>
      </c>
      <c r="Q14" s="31"/>
      <c r="R14" s="33">
        <f>Q14*P14</f>
        <v>0</v>
      </c>
    </row>
    <row r="15" spans="2:18" ht="15">
      <c r="B15" s="104">
        <v>5</v>
      </c>
      <c r="C15" s="123" t="s">
        <v>637</v>
      </c>
      <c r="D15" s="124"/>
      <c r="E15" s="125"/>
      <c r="F15" s="110">
        <v>18</v>
      </c>
      <c r="G15" s="111" t="s">
        <v>22</v>
      </c>
      <c r="H15" s="112">
        <f>VLOOKUP(B15,COTIZADO,8,FALSE)</f>
        <v>0</v>
      </c>
      <c r="I15" s="113">
        <v>0</v>
      </c>
      <c r="J15" s="114">
        <f>F15*H15*(1-I15/100)</f>
        <v>0</v>
      </c>
      <c r="K15" s="28">
        <v>5</v>
      </c>
      <c r="L15" s="29"/>
      <c r="M15" s="29"/>
      <c r="N15" s="29">
        <v>23652</v>
      </c>
      <c r="O15" s="119"/>
      <c r="P15" s="30">
        <v>1.3</v>
      </c>
      <c r="Q15" s="31"/>
      <c r="R15" s="33"/>
    </row>
    <row r="16" spans="2:18" ht="15">
      <c r="B16" s="79">
        <v>6</v>
      </c>
      <c r="C16" s="123"/>
      <c r="D16" s="124"/>
      <c r="E16" s="125"/>
      <c r="F16" s="110"/>
      <c r="G16" s="115" t="s">
        <v>22</v>
      </c>
      <c r="H16" s="116">
        <f t="shared" si="0"/>
        <v>0</v>
      </c>
      <c r="I16" s="117">
        <v>0</v>
      </c>
      <c r="J16" s="118">
        <f t="shared" si="1"/>
        <v>0</v>
      </c>
      <c r="K16" s="28">
        <v>6</v>
      </c>
      <c r="L16" s="29"/>
      <c r="M16" s="29"/>
      <c r="N16" s="29"/>
      <c r="O16" s="29"/>
      <c r="P16" s="30"/>
      <c r="Q16" s="31"/>
      <c r="R16" s="33"/>
    </row>
    <row r="17" spans="2:18" ht="15">
      <c r="B17" s="79">
        <v>7</v>
      </c>
      <c r="C17" s="123"/>
      <c r="D17" s="124"/>
      <c r="E17" s="125"/>
      <c r="F17" s="110"/>
      <c r="G17" s="115" t="s">
        <v>22</v>
      </c>
      <c r="H17" s="116">
        <f t="shared" si="0"/>
        <v>0</v>
      </c>
      <c r="I17" s="117">
        <v>0</v>
      </c>
      <c r="J17" s="118">
        <f t="shared" si="1"/>
        <v>0</v>
      </c>
      <c r="K17" s="28">
        <v>7</v>
      </c>
      <c r="L17" s="29"/>
      <c r="M17" s="29"/>
      <c r="N17" s="29"/>
      <c r="O17" s="29"/>
      <c r="P17" s="30"/>
      <c r="Q17" s="31"/>
      <c r="R17" s="33"/>
    </row>
    <row r="18" spans="2:18" ht="15">
      <c r="B18" s="79">
        <v>8</v>
      </c>
      <c r="C18" s="123"/>
      <c r="D18" s="124"/>
      <c r="E18" s="125"/>
      <c r="F18" s="110"/>
      <c r="G18" s="115" t="s">
        <v>22</v>
      </c>
      <c r="H18" s="116">
        <f t="shared" si="0"/>
        <v>0</v>
      </c>
      <c r="I18" s="117">
        <v>0</v>
      </c>
      <c r="J18" s="118">
        <f t="shared" si="1"/>
        <v>0</v>
      </c>
      <c r="K18" s="28">
        <v>8</v>
      </c>
      <c r="L18" s="29"/>
      <c r="M18" s="29"/>
      <c r="N18" s="29"/>
      <c r="O18" s="29"/>
      <c r="P18" s="30"/>
      <c r="Q18" s="31"/>
      <c r="R18" s="33"/>
    </row>
    <row r="19" spans="2:18" ht="15">
      <c r="B19" s="79">
        <v>9</v>
      </c>
      <c r="C19" s="130"/>
      <c r="D19" s="131"/>
      <c r="E19" s="132"/>
      <c r="F19" s="39"/>
      <c r="G19" s="40"/>
      <c r="H19" s="74">
        <f t="shared" si="0"/>
        <v>0</v>
      </c>
      <c r="I19" s="75">
        <v>0</v>
      </c>
      <c r="J19" s="76">
        <f t="shared" si="1"/>
        <v>0</v>
      </c>
      <c r="K19" s="28">
        <v>9</v>
      </c>
      <c r="L19" s="29"/>
      <c r="M19" s="29"/>
      <c r="N19" s="29"/>
      <c r="O19" s="29"/>
      <c r="P19" s="30"/>
      <c r="Q19" s="31"/>
      <c r="R19" s="33"/>
    </row>
    <row r="20" spans="2:18" ht="15">
      <c r="B20" s="79">
        <v>5</v>
      </c>
      <c r="C20" s="130"/>
      <c r="D20" s="131"/>
      <c r="E20" s="132"/>
      <c r="F20" s="39"/>
      <c r="G20" s="40"/>
      <c r="H20" s="74">
        <f>R20</f>
        <v>0</v>
      </c>
      <c r="I20" s="75">
        <v>0</v>
      </c>
      <c r="J20" s="76">
        <f t="shared" si="1"/>
        <v>0</v>
      </c>
      <c r="K20" s="28">
        <v>10</v>
      </c>
      <c r="L20" s="29"/>
      <c r="M20" s="29"/>
      <c r="N20" s="29"/>
      <c r="O20" s="29"/>
      <c r="P20" s="30"/>
      <c r="Q20" s="31"/>
      <c r="R20" s="33"/>
    </row>
    <row r="21" spans="2:18" ht="15">
      <c r="B21" s="79">
        <v>11</v>
      </c>
      <c r="C21" s="130"/>
      <c r="D21" s="131"/>
      <c r="E21" s="132"/>
      <c r="F21" s="39"/>
      <c r="G21" s="40"/>
      <c r="H21" s="74">
        <f t="shared" si="0"/>
        <v>0</v>
      </c>
      <c r="I21" s="75">
        <v>0</v>
      </c>
      <c r="J21" s="76">
        <f t="shared" si="1"/>
        <v>0</v>
      </c>
      <c r="K21" s="28">
        <v>11</v>
      </c>
      <c r="L21" s="29"/>
      <c r="M21" s="29"/>
      <c r="N21" s="29"/>
      <c r="O21" s="29"/>
      <c r="P21" s="30"/>
      <c r="Q21" s="31"/>
      <c r="R21" s="33"/>
    </row>
    <row r="22" spans="2:18" ht="15">
      <c r="B22" s="79">
        <v>12</v>
      </c>
      <c r="C22" s="130"/>
      <c r="D22" s="131"/>
      <c r="E22" s="132"/>
      <c r="F22" s="39"/>
      <c r="G22" s="40"/>
      <c r="H22" s="74">
        <f t="shared" si="0"/>
        <v>0</v>
      </c>
      <c r="I22" s="75">
        <v>0</v>
      </c>
      <c r="J22" s="76">
        <f t="shared" si="1"/>
        <v>0</v>
      </c>
      <c r="K22" s="28">
        <v>12</v>
      </c>
      <c r="L22" s="29"/>
      <c r="M22" s="29"/>
      <c r="N22" s="29"/>
      <c r="O22" s="29"/>
      <c r="P22" s="30"/>
      <c r="Q22" s="31"/>
      <c r="R22" s="33"/>
    </row>
    <row r="23" spans="2:18" ht="15">
      <c r="B23" s="79">
        <v>13</v>
      </c>
      <c r="C23" s="130"/>
      <c r="D23" s="131"/>
      <c r="E23" s="132"/>
      <c r="F23" s="39"/>
      <c r="G23" s="40"/>
      <c r="H23" s="74">
        <f t="shared" si="0"/>
        <v>0</v>
      </c>
      <c r="I23" s="75">
        <v>0</v>
      </c>
      <c r="J23" s="76">
        <f t="shared" si="1"/>
        <v>0</v>
      </c>
      <c r="K23" s="28">
        <v>13</v>
      </c>
      <c r="L23" s="29"/>
      <c r="M23" s="29"/>
      <c r="N23" s="29"/>
      <c r="O23" s="29"/>
      <c r="P23" s="30"/>
      <c r="Q23" s="31"/>
      <c r="R23" s="33"/>
    </row>
    <row r="24" spans="2:18" ht="15">
      <c r="B24" s="79">
        <v>6</v>
      </c>
      <c r="C24" s="130"/>
      <c r="D24" s="131"/>
      <c r="E24" s="132"/>
      <c r="F24" s="39"/>
      <c r="G24" s="40"/>
      <c r="H24" s="74">
        <f>R24</f>
        <v>0</v>
      </c>
      <c r="I24" s="75">
        <v>0</v>
      </c>
      <c r="J24" s="76">
        <f t="shared" si="1"/>
        <v>0</v>
      </c>
      <c r="K24" s="28">
        <v>14</v>
      </c>
      <c r="L24" s="29"/>
      <c r="M24" s="29"/>
      <c r="N24" s="29"/>
      <c r="O24" s="29"/>
      <c r="P24" s="30"/>
      <c r="Q24" s="31"/>
      <c r="R24" s="33"/>
    </row>
    <row r="25" spans="2:18" ht="15">
      <c r="B25" s="79">
        <v>7</v>
      </c>
      <c r="C25" s="130"/>
      <c r="D25" s="131"/>
      <c r="E25" s="132"/>
      <c r="F25" s="39"/>
      <c r="G25" s="40"/>
      <c r="H25" s="74">
        <f>R25</f>
        <v>0</v>
      </c>
      <c r="I25" s="75">
        <v>0</v>
      </c>
      <c r="J25" s="76">
        <f t="shared" si="1"/>
        <v>0</v>
      </c>
      <c r="K25" s="28">
        <v>15</v>
      </c>
      <c r="L25" s="29"/>
      <c r="M25" s="29"/>
      <c r="N25" s="29"/>
      <c r="O25" s="29"/>
      <c r="P25" s="30"/>
      <c r="Q25" s="31"/>
      <c r="R25" s="33"/>
    </row>
    <row r="26" spans="2:18" ht="15">
      <c r="B26" s="79">
        <v>16</v>
      </c>
      <c r="C26" s="130"/>
      <c r="D26" s="131"/>
      <c r="E26" s="132"/>
      <c r="F26" s="39"/>
      <c r="G26" s="40"/>
      <c r="H26" s="74">
        <f t="shared" si="0"/>
        <v>0</v>
      </c>
      <c r="I26" s="75">
        <v>0</v>
      </c>
      <c r="J26" s="76">
        <f t="shared" si="1"/>
        <v>0</v>
      </c>
      <c r="K26" s="28">
        <v>16</v>
      </c>
      <c r="L26" s="29"/>
      <c r="M26" s="29"/>
      <c r="N26" s="29"/>
      <c r="O26" s="29"/>
      <c r="P26" s="30"/>
      <c r="Q26" s="31"/>
      <c r="R26" s="33"/>
    </row>
    <row r="27" spans="2:18" ht="15">
      <c r="B27" s="79">
        <v>17</v>
      </c>
      <c r="C27" s="130"/>
      <c r="D27" s="131"/>
      <c r="E27" s="132"/>
      <c r="F27" s="39"/>
      <c r="G27" s="40"/>
      <c r="H27" s="74">
        <f t="shared" si="0"/>
        <v>0</v>
      </c>
      <c r="I27" s="75">
        <v>0</v>
      </c>
      <c r="J27" s="76">
        <f t="shared" si="1"/>
        <v>0</v>
      </c>
      <c r="K27" s="28">
        <v>17</v>
      </c>
      <c r="L27" s="29"/>
      <c r="M27" s="29"/>
      <c r="N27" s="29"/>
      <c r="O27" s="29"/>
      <c r="P27" s="30"/>
      <c r="Q27" s="31"/>
      <c r="R27" s="33"/>
    </row>
    <row r="28" spans="2:18" ht="15.75" thickBot="1">
      <c r="B28" s="79">
        <v>18</v>
      </c>
      <c r="C28" s="41"/>
      <c r="D28" s="42"/>
      <c r="E28" s="43"/>
      <c r="F28" s="39"/>
      <c r="G28" s="40"/>
      <c r="H28" s="74">
        <f t="shared" si="0"/>
        <v>0</v>
      </c>
      <c r="I28" s="77">
        <v>0</v>
      </c>
      <c r="J28" s="78">
        <f t="shared" si="1"/>
        <v>0</v>
      </c>
      <c r="K28" s="28">
        <v>18</v>
      </c>
      <c r="L28" s="29"/>
      <c r="M28" s="29"/>
      <c r="N28" s="29"/>
      <c r="O28" s="29"/>
      <c r="P28" s="30"/>
      <c r="Q28" s="31"/>
      <c r="R28" s="33"/>
    </row>
    <row r="29" spans="2:10" ht="15">
      <c r="B29" s="44" t="s">
        <v>17</v>
      </c>
      <c r="C29" s="45"/>
      <c r="D29" s="69"/>
      <c r="E29" s="69"/>
      <c r="F29" s="70"/>
      <c r="G29" s="46" t="s">
        <v>3</v>
      </c>
      <c r="H29" s="47"/>
      <c r="I29" s="48"/>
      <c r="J29" s="49">
        <f>SUM(J11:J28)</f>
        <v>6630</v>
      </c>
    </row>
    <row r="30" spans="2:10" ht="15">
      <c r="B30" s="50"/>
      <c r="C30" s="51"/>
      <c r="D30" s="71"/>
      <c r="E30" s="72"/>
      <c r="F30" s="73"/>
      <c r="G30" s="53" t="s">
        <v>13</v>
      </c>
      <c r="H30" s="54"/>
      <c r="I30" s="55">
        <v>0</v>
      </c>
      <c r="J30" s="56">
        <f>J29*I30</f>
        <v>0</v>
      </c>
    </row>
    <row r="31" spans="2:10" ht="15">
      <c r="B31" s="35"/>
      <c r="C31" s="36"/>
      <c r="D31" s="36"/>
      <c r="E31" s="36"/>
      <c r="F31" s="57"/>
      <c r="G31" s="58" t="s">
        <v>4</v>
      </c>
      <c r="H31" s="51"/>
      <c r="I31" s="59"/>
      <c r="J31" s="56">
        <f>J29-J30</f>
        <v>6630</v>
      </c>
    </row>
    <row r="32" spans="2:10" ht="15">
      <c r="B32" s="35"/>
      <c r="C32" s="36"/>
      <c r="D32" s="36"/>
      <c r="E32" s="36"/>
      <c r="F32" s="52"/>
      <c r="G32" s="53">
        <v>0.19</v>
      </c>
      <c r="H32" s="54"/>
      <c r="I32" s="55">
        <v>0.19</v>
      </c>
      <c r="J32" s="56">
        <f>J31*I32</f>
        <v>1259.7</v>
      </c>
    </row>
    <row r="33" spans="2:10" ht="15.75" thickBot="1">
      <c r="B33" s="37"/>
      <c r="C33" s="38"/>
      <c r="D33" s="38"/>
      <c r="E33" s="38"/>
      <c r="F33" s="60"/>
      <c r="G33" s="61" t="s">
        <v>2</v>
      </c>
      <c r="H33" s="62"/>
      <c r="I33" s="63"/>
      <c r="J33" s="64">
        <f>J31+J32</f>
        <v>7889.7</v>
      </c>
    </row>
    <row r="37" ht="15">
      <c r="D37" s="68"/>
    </row>
  </sheetData>
  <sheetProtection formatCells="0"/>
  <mergeCells count="23"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5" activePane="bottomLeft" state="frozen"/>
      <selection pane="topLeft" activeCell="B1" sqref="B1"/>
      <selection pane="bottomLeft" activeCell="B64" sqref="B64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4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4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4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4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4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4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4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4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4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4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4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4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4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4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4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4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4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4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4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4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4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4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4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4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4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4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4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4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4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4" t="s">
        <v>202</v>
      </c>
      <c r="C32" t="s">
        <v>580</v>
      </c>
      <c r="D32" t="s">
        <v>586</v>
      </c>
      <c r="E32" t="s">
        <v>581</v>
      </c>
      <c r="F32" t="s">
        <v>582</v>
      </c>
      <c r="G32" t="s">
        <v>32</v>
      </c>
      <c r="H32" t="s">
        <v>564</v>
      </c>
      <c r="I32" t="s">
        <v>583</v>
      </c>
      <c r="K32" t="s">
        <v>585</v>
      </c>
      <c r="L32" s="66" t="s">
        <v>584</v>
      </c>
      <c r="M32" t="s">
        <v>575</v>
      </c>
    </row>
    <row r="33" spans="1:13" ht="15">
      <c r="A33">
        <v>32</v>
      </c>
      <c r="B33" s="34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4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4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4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4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4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4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4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4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4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4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4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4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4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4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4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4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4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4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4" t="s">
        <v>281</v>
      </c>
      <c r="C52" t="s">
        <v>282</v>
      </c>
      <c r="G52" t="s">
        <v>32</v>
      </c>
    </row>
    <row r="53" spans="1:12" ht="15">
      <c r="A53">
        <v>52</v>
      </c>
      <c r="B53" s="34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4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4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4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4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4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4" t="s">
        <v>317</v>
      </c>
      <c r="C59" t="s">
        <v>318</v>
      </c>
      <c r="G59" t="s">
        <v>32</v>
      </c>
    </row>
    <row r="60" spans="1:12" ht="15">
      <c r="A60">
        <v>59</v>
      </c>
      <c r="B60" s="34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4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4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4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4" t="s">
        <v>341</v>
      </c>
      <c r="C64" t="s">
        <v>342</v>
      </c>
      <c r="E64" t="s">
        <v>344</v>
      </c>
      <c r="F64" t="s">
        <v>31</v>
      </c>
      <c r="G64" t="s">
        <v>32</v>
      </c>
      <c r="H64" t="s">
        <v>620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4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4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4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4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4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4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4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4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4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4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4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4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4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4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4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4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4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4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4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4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4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4" t="s">
        <v>437</v>
      </c>
      <c r="C86" t="s">
        <v>438</v>
      </c>
      <c r="G86" t="s">
        <v>32</v>
      </c>
    </row>
    <row r="87" spans="1:7" ht="15">
      <c r="A87">
        <v>86</v>
      </c>
      <c r="B87" s="34" t="s">
        <v>439</v>
      </c>
      <c r="C87" t="s">
        <v>440</v>
      </c>
      <c r="G87" t="s">
        <v>32</v>
      </c>
    </row>
    <row r="88" spans="1:13" ht="15">
      <c r="A88">
        <v>87</v>
      </c>
      <c r="B88" s="34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4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4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4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6" t="s">
        <v>578</v>
      </c>
      <c r="M91" t="s">
        <v>575</v>
      </c>
    </row>
    <row r="92" spans="1:13" ht="15">
      <c r="A92">
        <v>91</v>
      </c>
      <c r="B92" s="34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4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4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4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4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4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4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4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4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4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4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4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4" t="s">
        <v>517</v>
      </c>
      <c r="C104" t="s">
        <v>518</v>
      </c>
      <c r="G104" t="s">
        <v>32</v>
      </c>
    </row>
    <row r="105" spans="1:13" ht="15">
      <c r="A105">
        <v>104</v>
      </c>
      <c r="B105" s="34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4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6"/>
      <c r="M106" t="s">
        <v>575</v>
      </c>
    </row>
    <row r="107" spans="1:13" ht="15">
      <c r="A107">
        <v>106</v>
      </c>
      <c r="B107" s="34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4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4" t="s">
        <v>593</v>
      </c>
      <c r="C109" t="s">
        <v>587</v>
      </c>
      <c r="D109" t="s">
        <v>588</v>
      </c>
      <c r="E109" t="s">
        <v>589</v>
      </c>
      <c r="F109" t="s">
        <v>590</v>
      </c>
      <c r="G109" t="s">
        <v>32</v>
      </c>
      <c r="H109" t="s">
        <v>564</v>
      </c>
      <c r="I109" t="s">
        <v>591</v>
      </c>
      <c r="L109" s="66" t="s">
        <v>592</v>
      </c>
      <c r="M109" t="s">
        <v>575</v>
      </c>
    </row>
    <row r="110" spans="1:13" ht="15">
      <c r="A110">
        <v>109</v>
      </c>
      <c r="B110" s="34" t="s">
        <v>594</v>
      </c>
      <c r="C110" t="s">
        <v>596</v>
      </c>
      <c r="E110" t="s">
        <v>595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4" t="s">
        <v>597</v>
      </c>
      <c r="C111" t="s">
        <v>598</v>
      </c>
      <c r="D111" t="s">
        <v>599</v>
      </c>
      <c r="E111" t="s">
        <v>600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4" t="s">
        <v>602</v>
      </c>
      <c r="C112" t="s">
        <v>601</v>
      </c>
      <c r="G112" t="s">
        <v>32</v>
      </c>
      <c r="M112" t="s">
        <v>575</v>
      </c>
    </row>
    <row r="113" spans="1:13" ht="15">
      <c r="A113">
        <v>112</v>
      </c>
      <c r="B113" s="34" t="s">
        <v>604</v>
      </c>
      <c r="C113" t="s">
        <v>603</v>
      </c>
      <c r="F113" t="s">
        <v>289</v>
      </c>
      <c r="G113" t="s">
        <v>32</v>
      </c>
      <c r="H113" t="s">
        <v>564</v>
      </c>
      <c r="I113" t="s">
        <v>605</v>
      </c>
      <c r="M113" t="s">
        <v>575</v>
      </c>
    </row>
    <row r="114" spans="1:13" ht="15">
      <c r="A114">
        <v>113</v>
      </c>
      <c r="B114" s="34" t="s">
        <v>609</v>
      </c>
      <c r="C114" t="s">
        <v>606</v>
      </c>
      <c r="E114" t="s">
        <v>607</v>
      </c>
      <c r="F114" t="s">
        <v>31</v>
      </c>
      <c r="G114" t="s">
        <v>32</v>
      </c>
      <c r="I114" t="s">
        <v>608</v>
      </c>
      <c r="M114" t="s">
        <v>575</v>
      </c>
    </row>
    <row r="115" spans="1:13" ht="15">
      <c r="A115">
        <v>114</v>
      </c>
      <c r="B115" s="34" t="s">
        <v>611</v>
      </c>
      <c r="C115" t="s">
        <v>612</v>
      </c>
      <c r="D115" t="s">
        <v>615</v>
      </c>
      <c r="E115" t="s">
        <v>613</v>
      </c>
      <c r="F115" t="s">
        <v>614</v>
      </c>
      <c r="G115" t="s">
        <v>32</v>
      </c>
      <c r="I115" t="s">
        <v>610</v>
      </c>
      <c r="M115" t="s">
        <v>575</v>
      </c>
    </row>
    <row r="116" spans="1:13" ht="15">
      <c r="A116">
        <v>115</v>
      </c>
      <c r="B116" s="34" t="s">
        <v>619</v>
      </c>
      <c r="C116" t="s">
        <v>617</v>
      </c>
      <c r="E116" t="s">
        <v>616</v>
      </c>
      <c r="F116" t="s">
        <v>165</v>
      </c>
      <c r="G116" t="s">
        <v>32</v>
      </c>
      <c r="H116" t="s">
        <v>564</v>
      </c>
      <c r="I116" t="s">
        <v>618</v>
      </c>
      <c r="M116" t="s">
        <v>575</v>
      </c>
    </row>
    <row r="117" spans="1:13" ht="15">
      <c r="A117">
        <v>116</v>
      </c>
      <c r="B117" s="34" t="s">
        <v>621</v>
      </c>
      <c r="C117" t="s">
        <v>622</v>
      </c>
      <c r="E117" t="s">
        <v>623</v>
      </c>
      <c r="F117" t="s">
        <v>165</v>
      </c>
      <c r="G117" t="s">
        <v>32</v>
      </c>
      <c r="H117" t="s">
        <v>564</v>
      </c>
      <c r="I117" t="s">
        <v>624</v>
      </c>
      <c r="M117" t="s">
        <v>575</v>
      </c>
    </row>
    <row r="118" spans="1:13" ht="15">
      <c r="A118">
        <v>117</v>
      </c>
      <c r="B118" s="34" t="s">
        <v>626</v>
      </c>
      <c r="C118" t="s">
        <v>625</v>
      </c>
      <c r="E118" t="s">
        <v>627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4" t="s">
        <v>629</v>
      </c>
      <c r="C119" t="s">
        <v>628</v>
      </c>
      <c r="D119" t="s">
        <v>630</v>
      </c>
      <c r="E119" t="s">
        <v>631</v>
      </c>
      <c r="F119" t="s">
        <v>46</v>
      </c>
      <c r="G119" t="s">
        <v>32</v>
      </c>
      <c r="H119" t="s">
        <v>564</v>
      </c>
      <c r="I119" t="s">
        <v>632</v>
      </c>
      <c r="M119" t="s">
        <v>575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91" r:id="rId1" display="MANTENCION@SPES.CL"/>
    <hyperlink ref="L32" r:id="rId2" display="pcatrileo@disal.cl"/>
    <hyperlink ref="L109" r:id="rId3" display="compras@blasma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2013-12-18T15:54:21Z</cp:lastPrinted>
  <dcterms:created xsi:type="dcterms:W3CDTF">2013-07-12T05:01:37Z</dcterms:created>
  <dcterms:modified xsi:type="dcterms:W3CDTF">2013-12-23T22:13:39Z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