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<sst xmlns="http://schemas.openxmlformats.org/spreadsheetml/2006/main" count="835" uniqueCount="602">
  <si>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</si>
  <si>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</si>
  <si>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</si>
  <si>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</si>
  <si>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</si>
  <si>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</si>
  <si>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</si>
  <si>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</si>
  <si>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</si>
  <si>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</si>
  <si>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</si>
  <si>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</si>
  <si>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</si>
  <si>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</si>
  <si>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</si>
  <si>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</si>
  <si>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</si>
  <si>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</si>
  <si>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</si>
  <si>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</si>
  <si>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</si>
  <si>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</si>
  <si>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</si>
  <si>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</si>
  <si>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</si>
  <si>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</si>
  <si>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</si>
  <si>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</si>
  <si>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</si>
  <si>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</si>
  <si>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</si>
  <si>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</si>
  <si>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</si>
  <si>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</si>
  <si>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</si>
  <si>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</si>
  <si>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</si>
  <si>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</si>
  <si>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</si>
  <si>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</si>
  <si>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</si>
  <si>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</si>
  <si>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</si>
  <si>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</si>
  <si>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</si>
  <si>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</si>
  <si>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</si>
  <si>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</si>
  <si>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</si>
  <si>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</si>
  <si>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</si>
  <si>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</si>
  <si>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</si>
  <si>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</si>
  <si>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</si>
  <si>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</si>
  <si>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</si>
  <si>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</si>
  <si>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</si>
  <si>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</si>
  <si>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</si>
  <si>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</si>
  <si>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</si>
  <si>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</si>
  <si>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</si>
  <si>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</si>
  <si>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</si>
  <si>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</si>
  <si>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</si>
  <si>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</si>
  <si>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</si>
  <si>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</si>
  <si>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</si>
  <si>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</si>
  <si>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</si>
  <si>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</si>
  <si>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</si>
  <si>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</si>
  <si>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</si>
  <si>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</si>
  <si>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</si>
  <si>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</si>
  <si>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</si>
  <si>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</si>
  <si>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</si>
  <si>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</si>
  <si>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</si>
  <si>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</si>
  <si>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</si>
  <si>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</si>
  <si>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</si>
  <si>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</si>
  <si>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</si>
  <si>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</si>
  <si>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</si>
  <si>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</si>
  <si>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</si>
  <si>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</si>
  <si>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</si>
  <si>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</si>
  <si>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</si>
  <si>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</si>
  <si>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</si>
  <si>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</si>
  <si>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</si>
  <si>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</si>
  <si>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</si>
  <si>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</si>
  <si>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</si>
  <si>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</si>
  <si>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</si>
  <si>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</si>
  <si>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</si>
  <si>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</si>
  <si>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</si>
  <si>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</si>
  <si>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</si>
  <si>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</si>
  <si>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</si>
  <si>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</si>
  <si>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</si>
  <si>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</si>
  <si>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</si>
  <si>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</si>
  <si>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</si>
  <si>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</si>
  <si>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</si>
  <si>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</si>
  <si>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</si>
  <si>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</si>
  <si>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</si>
  <si>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</si>
  <si>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</si>
  <si>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</si>
  <si>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</si>
  <si>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</si>
  <si>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</si>
  <si>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</si>
  <si>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</si>
  <si>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</si>
  <si>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</si>
  <si>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</si>
  <si>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</si>
  <si>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</si>
  <si>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</si>
  <si>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</si>
  <si>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</si>
  <si>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</si>
  <si>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</si>
  <si>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</si>
  <si>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</si>
  <si>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</si>
  <si>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</si>
  <si>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</si>
  <si>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</si>
  <si>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</si>
  <si>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</si>
  <si>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</si>
  <si>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</si>
  <si>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</si>
  <si>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</si>
  <si>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</si>
  <si>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</si>
  <si>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</si>
  <si>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</si>
  <si>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</si>
  <si>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</si>
  <si>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</si>
  <si>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</si>
  <si>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</si>
  <si>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</si>
  <si>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</si>
  <si>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</si>
  <si>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</si>
  <si>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</si>
  <si>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</si>
  <si>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</si>
  <si>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</si>
  <si>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</si>
  <si>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</si>
  <si>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</si>
  <si>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</si>
  <si>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</si>
  <si>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</si>
  <si>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</si>
  <si>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</si>
  <si>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</si>
  <si>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</si>
  <si>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</si>
  <si>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</si>
  <si>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</si>
  <si>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</si>
  <si>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</si>
  <si>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</si>
  <si>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</si>
  <si>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</si>
  <si>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</si>
  <si>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</si>
  <si>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</si>
  <si>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</si>
  <si>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</si>
  <si>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</si>
  <si>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</si>
  <si>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</si>
  <si>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</si>
  <si>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</si>
  <si>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</si>
  <si>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</si>
  <si>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</si>
  <si>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</si>
  <si>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</si>
  <si>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</si>
  <si>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</si>
  <si>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</si>
  <si>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</si>
  <si>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</si>
  <si>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</si>
  <si>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</si>
  <si>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</si>
  <si>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</si>
  <si>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</si>
  <si>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</si>
  <si>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</si>
  <si>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</si>
  <si>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</si>
  <si>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</si>
  <si>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</si>
  <si>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</si>
  <si>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</si>
  <si>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</si>
  <si>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</si>
  <si>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</si>
  <si>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</si>
  <si>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</si>
  <si>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</si>
  <si>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</si>
  <si>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</si>
  <si>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</si>
  <si>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</si>
  <si>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</si>
  <si>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</si>
  <si>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</si>
  <si>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</si>
  <si>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</si>
  <si>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</si>
  <si>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</si>
  <si>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</si>
  <si>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</si>
  <si>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</si>
  <si>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</si>
  <si>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</si>
  <si>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</si>
  <si>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</si>
  <si>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</si>
  <si>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</si>
  <si>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</si>
  <si>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</si>
  <si>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</si>
  <si>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</si>
  <si>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</si>
  <si>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</si>
  <si>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</si>
  <si>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</si>
  <si>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</si>
  <si>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</si>
  <si>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</si>
  <si>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</si>
  <si>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</si>
  <si>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</si>
  <si>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</si>
  <si>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</si>
  <si>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</si>
  <si>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</si>
  <si>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</si>
  <si>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</si>
  <si>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</si>
  <si>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</si>
  <si>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</si>
  <si>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</si>
  <si>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</si>
  <si>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</si>
  <si>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</si>
  <si>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</si>
  <si>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</si>
  <si>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</si>
  <si>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</si>
  <si>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</si>
  <si>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</si>
  <si>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</si>
  <si>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</si>
  <si>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</si>
  <si>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</si>
  <si>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</si>
  <si>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</si>
  <si>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</si>
  <si>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</si>
  <si>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</si>
  <si>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</si>
  <si>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</si>
  <si>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</si>
  <si>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</si>
  <si>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</si>
  <si>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</si>
  <si>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</si>
  <si>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</si>
  <si>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</si>
  <si>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</si>
  <si>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</si>
  <si>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</si>
  <si>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</si>
  <si>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</si>
  <si>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</si>
  <si>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</si>
  <si>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</si>
  <si>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</si>
  <si>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</si>
  <si>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</si>
  <si>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</si>
  <si>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</si>
  <si>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</si>
  <si>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</si>
  <si>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</si>
  <si>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</si>
  <si>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</si>
  <si>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</si>
  <si>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</si>
  <si>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</si>
  <si>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</si>
  <si>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</si>
  <si>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</si>
  <si>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</si>
  <si>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</si>
  <si>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</si>
  <si>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</si>
  <si>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</si>
  <si>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</si>
  <si>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</si>
  <si>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</si>
  <si>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</si>
  <si>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</si>
  <si>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</si>
  <si>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</si>
  <si>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</si>
  <si>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</si>
  <si>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</si>
  <si>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</si>
  <si>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</si>
  <si>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</si>
  <si>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</si>
  <si>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</si>
  <si>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</si>
  <si>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</si>
  <si>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</si>
  <si>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</si>
  <si>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</si>
  <si>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</si>
  <si>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</si>
  <si>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</si>
  <si>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</si>
  <si>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</si>
  <si>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</si>
  <si>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</si>
  <si>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</si>
  <si>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</si>
  <si>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</si>
  <si>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</si>
  <si>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</si>
  <si>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</si>
  <si>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</si>
  <si>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</si>
  <si>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</si>
  <si>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</si>
  <si>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</si>
  <si>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</si>
  <si>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</si>
  <si>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</si>
  <si>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</si>
  <si>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</si>
  <si>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</si>
  <si>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</si>
  <si>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</si>
  <si>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</si>
  <si>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</si>
  <si>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</si>
  <si>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</si>
  <si>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</si>
  <si>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</si>
  <si>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</si>
  <si>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</si>
  <si>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</si>
  <si>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</si>
  <si>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</si>
  <si>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</si>
  <si>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</si>
  <si>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</si>
  <si>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</si>
  <si>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</si>
  <si>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</si>
  <si>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</si>
  <si>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</si>
  <si>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</si>
  <si>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</si>
  <si>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</si>
  <si>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</si>
  <si>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</si>
  <si>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</si>
  <si>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</si>
  <si>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</si>
  <si>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</si>
  <si>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</si>
  <si>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</si>
  <si>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</si>
  <si>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</si>
  <si>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</si>
  <si>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</si>
  <si>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</si>
  <si>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</si>
  <si>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</si>
  <si>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</si>
  <si>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</si>
  <si>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</si>
  <si>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</si>
  <si>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</si>
  <si>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</si>
  <si>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</si>
  <si>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</si>
  <si>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</si>
  <si>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</si>
  <si>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</si>
  <si>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</si>
  <si>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</si>
  <si>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</si>
  <si>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</si>
  <si>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</si>
  <si>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</si>
  <si>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</si>
  <si>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</si>
  <si>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</si>
  <si>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</si>
  <si>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</si>
  <si>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</si>
  <si>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</si>
  <si>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</si>
  <si>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</si>
  <si>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</si>
  <si>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</si>
  <si>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</si>
  <si>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</si>
  <si>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</si>
  <si>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</si>
  <si>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</si>
  <si>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</si>
  <si>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</si>
  <si>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</si>
  <si>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</si>
  <si>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</si>
  <si>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</si>
  <si>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</si>
  <si>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</si>
  <si>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</si>
  <si>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</si>
  <si>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</si>
  <si>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</si>
  <si>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</si>
  <si>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</si>
  <si>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</si>
  <si>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</si>
  <si>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</si>
  <si>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</si>
  <si>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</si>
  <si>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</si>
  <si>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</si>
  <si>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</si>
  <si>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</si>
  <si>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</si>
  <si>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</si>
  <si>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</si>
  <si>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</si>
  <si>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</si>
  <si>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</si>
  <si>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</si>
  <si>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</si>
  <si>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</si>
  <si>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</si>
  <si>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</si>
  <si>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</si>
  <si>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</si>
  <si>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</si>
  <si>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</si>
  <si>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</si>
  <si>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</si>
  <si>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</si>
  <si>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</si>
  <si>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</si>
  <si>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</si>
  <si>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</si>
  <si>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</si>
  <si>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</si>
  <si>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</si>
  <si>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</si>
  <si>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</si>
  <si>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</si>
  <si>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</si>
  <si>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</si>
  <si>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</si>
  <si>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</si>
  <si>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</si>
  <si>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</si>
  <si>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</si>
  <si>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</si>
  <si>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</si>
  <si>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</si>
  <si>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</si>
  <si>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</si>
  <si>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</si>
  <si>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</si>
  <si>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</si>
  <si>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</si>
  <si>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</si>
  <si>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</si>
  <si>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</si>
  <si>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</si>
  <si>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</si>
  <si>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</si>
  <si>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</si>
  <si>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</si>
  <si>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</si>
  <si>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</si>
  <si>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</si>
  <si>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</si>
  <si>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</si>
  <si>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</si>
  <si>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</si>
  <si>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</si>
  <si>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</si>
  <si>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</si>
  <si>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</si>
  <si>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</si>
  <si>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</si>
  <si>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</si>
  <si>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</si>
  <si>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</si>
  <si>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</si>
  <si>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</si>
  <si>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</si>
  <si>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</si>
  <si>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</si>
  <si>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</si>
  <si>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</si>
  <si>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</si>
  <si>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</si>
  <si>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</si>
  <si>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</si>
  <si>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</si>
  <si>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</si>
  <si>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</si>
  <si>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</si>
  <si>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</si>
  <si>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</si>
  <si>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</si>
  <si>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</si>
  <si>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</si>
  <si>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</si>
  <si>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</si>
  <si>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</si>
  <si>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</si>
  <si>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</si>
  <si>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</si>
  <si>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</si>
  <si>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</si>
  <si>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</si>
  <si>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</si>
  <si>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</si>
  <si>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</si>
  <si>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80.919.600-3</t>
  </si>
  <si>
    <t>PINTURAS SIPA S.A.</t>
  </si>
  <si>
    <t>Av. Pedro Aguirre Cerda 5683</t>
  </si>
  <si>
    <t>6-6554806</t>
  </si>
  <si>
    <t>2-8871235</t>
  </si>
  <si>
    <t>jcrodriguez@ceresita.cl</t>
  </si>
  <si>
    <t>Sandra Meriño</t>
  </si>
  <si>
    <t>76.373.180-4</t>
  </si>
  <si>
    <t>GALVANIZADORA BUENAVENTURA LIMITADA</t>
  </si>
  <si>
    <t>TRATAMIENTOS Y REVESTIMIENTOS DE METALES</t>
  </si>
  <si>
    <t>CANAVERAL  700</t>
  </si>
  <si>
    <t>Elias Quinteros</t>
  </si>
  <si>
    <t>&lt;equinteros@bbosch.cl&gt;</t>
  </si>
  <si>
    <t>O/C 30 DIAS</t>
  </si>
  <si>
    <t>Cañeria cobre Recocido 1/2"</t>
  </si>
  <si>
    <t>m</t>
  </si>
  <si>
    <t>Cañeria cobre Recocido 3/8"</t>
  </si>
  <si>
    <t>Cañeria cobre Recocido 1/4"</t>
  </si>
  <si>
    <t>cortadora manual de cañerias</t>
  </si>
  <si>
    <t> herramienta para avellanar extremos de cañerias</t>
  </si>
  <si>
    <t>dimaco</t>
  </si>
  <si>
    <t>danus</t>
  </si>
  <si>
    <t>dos estrellas</t>
  </si>
  <si>
    <t>espandidor tubo</t>
  </si>
  <si>
    <t>18m tipo L</t>
  </si>
  <si>
    <t>cañeria</t>
  </si>
  <si>
    <t>tubo</t>
  </si>
  <si>
    <t xml:space="preserve">15 m 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</si>
</sst>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0.0;\-0.0;;@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10"/>
      <color indexed="63"/>
      <name val="Arial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10"/>
      <color rgb="FF222222"/>
      <name val="Arial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64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7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29" xfId="0" applyNumberFormat="1" applyFont="1" applyFill="1" applyBorder="1" applyAlignment="1" applyProtection="1">
      <alignment horizontal="right" vertical="center"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9" xfId="0" applyFont="1" applyFill="1" applyBorder="1" applyAlignment="1" applyProtection="1">
      <alignment horizontal="right" vertical="center"/>
      <protection locked="0"/>
    </xf>
    <xf numFmtId="0" fontId="53" fillId="33" borderId="27" xfId="0" applyFont="1" applyFill="1" applyBorder="1" applyAlignment="1" applyProtection="1">
      <alignment/>
      <protection locked="0"/>
    </xf>
    <xf numFmtId="0" fontId="53" fillId="33" borderId="30" xfId="0" applyFont="1" applyFill="1" applyBorder="1" applyAlignment="1" applyProtection="1">
      <alignment horizontal="right" vertical="center"/>
      <protection locked="0"/>
    </xf>
    <xf numFmtId="165" fontId="56" fillId="0" borderId="13" xfId="45" applyNumberFormat="1" applyFont="1" applyFill="1" applyBorder="1" applyAlignment="1" applyProtection="1">
      <alignment horizontal="center" vertical="center"/>
      <protection locked="0"/>
    </xf>
    <xf numFmtId="0" fontId="39" fillId="0" borderId="0" xfId="45" applyAlignment="1">
      <alignment/>
    </xf>
    <xf numFmtId="3" fontId="52" fillId="0" borderId="0" xfId="0" applyNumberFormat="1" applyFont="1" applyAlignment="1" applyProtection="1">
      <alignment/>
      <protection locked="0"/>
    </xf>
    <xf numFmtId="167" fontId="53" fillId="33" borderId="26" xfId="0" applyNumberFormat="1" applyFont="1" applyFill="1" applyBorder="1" applyAlignment="1" applyProtection="1">
      <alignment horizontal="center"/>
      <protection/>
    </xf>
    <xf numFmtId="167" fontId="53" fillId="33" borderId="26" xfId="0" applyNumberFormat="1" applyFont="1" applyFill="1" applyBorder="1" applyAlignment="1" applyProtection="1">
      <alignment horizontal="center"/>
      <protection locked="0"/>
    </xf>
    <xf numFmtId="167" fontId="53" fillId="33" borderId="15" xfId="0" applyNumberFormat="1" applyFont="1" applyFill="1" applyBorder="1" applyAlignment="1" applyProtection="1">
      <alignment horizontal="center"/>
      <protection/>
    </xf>
    <xf numFmtId="167" fontId="53" fillId="33" borderId="31" xfId="0" applyNumberFormat="1" applyFont="1" applyFill="1" applyBorder="1" applyAlignment="1" applyProtection="1">
      <alignment horizontal="center"/>
      <protection/>
    </xf>
    <xf numFmtId="167" fontId="53" fillId="33" borderId="31" xfId="0" applyNumberFormat="1" applyFont="1" applyFill="1" applyBorder="1" applyAlignment="1" applyProtection="1">
      <alignment horizontal="center"/>
      <protection locked="0"/>
    </xf>
    <xf numFmtId="167" fontId="53" fillId="33" borderId="27" xfId="0" applyNumberFormat="1" applyFont="1" applyFill="1" applyBorder="1" applyAlignment="1" applyProtection="1">
      <alignment horizontal="center"/>
      <protection/>
    </xf>
    <xf numFmtId="167" fontId="53" fillId="33" borderId="11" xfId="0" applyNumberFormat="1" applyFont="1" applyFill="1" applyBorder="1" applyAlignment="1" applyProtection="1">
      <alignment horizontal="right" vertical="center"/>
      <protection locked="0"/>
    </xf>
    <xf numFmtId="167" fontId="53" fillId="33" borderId="32" xfId="0" applyNumberFormat="1" applyFont="1" applyFill="1" applyBorder="1" applyAlignment="1" applyProtection="1">
      <alignment horizontal="right"/>
      <protection locked="0"/>
    </xf>
    <xf numFmtId="167" fontId="53" fillId="33" borderId="0" xfId="0" applyNumberFormat="1" applyFont="1" applyFill="1" applyBorder="1" applyAlignment="1" applyProtection="1">
      <alignment horizontal="right" vertical="center"/>
      <protection locked="0"/>
    </xf>
    <xf numFmtId="167" fontId="53" fillId="33" borderId="19" xfId="0" applyNumberFormat="1" applyFont="1" applyFill="1" applyBorder="1" applyAlignment="1" applyProtection="1">
      <alignment horizontal="center" vertical="center"/>
      <protection locked="0"/>
    </xf>
    <xf numFmtId="167" fontId="53" fillId="33" borderId="19" xfId="0" applyNumberFormat="1" applyFont="1" applyFill="1" applyBorder="1" applyAlignment="1" applyProtection="1">
      <alignment horizontal="right"/>
      <protection locked="0"/>
    </xf>
    <xf numFmtId="167" fontId="53" fillId="33" borderId="24" xfId="0" applyNumberFormat="1" applyFont="1" applyFill="1" applyBorder="1" applyAlignment="1" applyProtection="1">
      <alignment horizontal="right" vertical="center"/>
      <protection locked="0"/>
    </xf>
    <xf numFmtId="167" fontId="53" fillId="33" borderId="33" xfId="0" applyNumberFormat="1" applyFont="1" applyFill="1" applyBorder="1" applyAlignment="1" applyProtection="1">
      <alignment horizontal="right"/>
      <protection locked="0"/>
    </xf>
    <xf numFmtId="168" fontId="52" fillId="0" borderId="21" xfId="0" applyNumberFormat="1" applyFont="1" applyBorder="1" applyAlignment="1" applyProtection="1">
      <alignment/>
      <protection/>
    </xf>
    <xf numFmtId="0" fontId="54" fillId="33" borderId="15" xfId="0" applyFont="1" applyFill="1" applyBorder="1" applyAlignment="1" applyProtection="1">
      <alignment horizontal="center"/>
      <protection locked="0"/>
    </xf>
    <xf numFmtId="166" fontId="53" fillId="33" borderId="26" xfId="0" applyNumberFormat="1" applyFont="1" applyFill="1" applyBorder="1" applyAlignment="1" applyProtection="1">
      <alignment horizontal="center"/>
      <protection/>
    </xf>
    <xf numFmtId="166" fontId="53" fillId="33" borderId="15" xfId="0" applyNumberFormat="1" applyFont="1" applyFill="1" applyBorder="1" applyAlignment="1" applyProtection="1">
      <alignment horizontal="center"/>
      <protection/>
    </xf>
    <xf numFmtId="166" fontId="53" fillId="33" borderId="34" xfId="0" applyNumberFormat="1" applyFont="1" applyFill="1" applyBorder="1" applyAlignment="1" applyProtection="1">
      <alignment horizontal="center"/>
      <protection/>
    </xf>
    <xf numFmtId="166" fontId="53" fillId="33" borderId="35" xfId="0" applyNumberFormat="1" applyFont="1" applyFill="1" applyBorder="1" applyAlignment="1" applyProtection="1">
      <alignment horizontal="center"/>
      <protection/>
    </xf>
    <xf numFmtId="166" fontId="53" fillId="33" borderId="36" xfId="0" applyNumberFormat="1" applyFont="1" applyFill="1" applyBorder="1" applyAlignment="1" applyProtection="1">
      <alignment horizontal="center"/>
      <protection/>
    </xf>
    <xf numFmtId="0" fontId="57" fillId="0" borderId="0" xfId="0" applyFont="1" applyAlignment="1">
      <alignment/>
    </xf>
    <xf numFmtId="167" fontId="58" fillId="33" borderId="19" xfId="0" applyNumberFormat="1" applyFont="1" applyFill="1" applyBorder="1" applyAlignment="1" applyProtection="1">
      <alignment horizontal="center" vertical="center"/>
      <protection locked="0"/>
    </xf>
    <xf numFmtId="0" fontId="58" fillId="33" borderId="14" xfId="0" applyNumberFormat="1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30" fillId="0" borderId="0" xfId="0" applyFont="1" applyAlignment="1" applyProtection="1">
      <alignment horizontal="left" vertical="top"/>
      <protection locked="0"/>
    </xf>
    <xf numFmtId="0" fontId="30" fillId="33" borderId="11" xfId="0" applyFont="1" applyFill="1" applyBorder="1" applyAlignment="1" applyProtection="1">
      <alignment/>
      <protection locked="0"/>
    </xf>
    <xf numFmtId="0" fontId="30" fillId="33" borderId="11" xfId="0" applyFont="1" applyFill="1" applyBorder="1" applyAlignment="1" applyProtection="1">
      <alignment horizontal="center"/>
      <protection locked="0"/>
    </xf>
    <xf numFmtId="166" fontId="30" fillId="33" borderId="12" xfId="0" applyNumberFormat="1" applyFont="1" applyFill="1" applyBorder="1" applyAlignment="1" applyProtection="1">
      <alignment horizontal="left"/>
      <protection/>
    </xf>
    <xf numFmtId="0" fontId="29" fillId="33" borderId="14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30" fillId="33" borderId="0" xfId="0" applyFont="1" applyFill="1" applyBorder="1" applyAlignment="1" applyProtection="1">
      <alignment horizontal="left"/>
      <protection locked="0"/>
    </xf>
    <xf numFmtId="0" fontId="30" fillId="33" borderId="0" xfId="0" applyFont="1" applyFill="1" applyBorder="1" applyAlignment="1" applyProtection="1">
      <alignment horizontal="left"/>
      <protection/>
    </xf>
    <xf numFmtId="166" fontId="30" fillId="0" borderId="0" xfId="0" applyNumberFormat="1" applyFont="1" applyFill="1" applyBorder="1" applyAlignment="1" applyProtection="1">
      <alignment/>
      <protection/>
    </xf>
    <xf numFmtId="0" fontId="30" fillId="33" borderId="15" xfId="45" applyFont="1" applyFill="1" applyBorder="1" applyAlignment="1" applyProtection="1">
      <alignment horizontal="left"/>
      <protection/>
    </xf>
    <xf numFmtId="166" fontId="30" fillId="33" borderId="15" xfId="0" applyNumberFormat="1" applyFont="1" applyFill="1" applyBorder="1" applyAlignment="1" applyProtection="1">
      <alignment horizontal="left"/>
      <protection/>
    </xf>
    <xf numFmtId="164" fontId="30" fillId="33" borderId="15" xfId="0" applyNumberFormat="1" applyFont="1" applyFill="1" applyBorder="1" applyAlignment="1" applyProtection="1">
      <alignment horizontal="left" vertical="center"/>
      <protection/>
    </xf>
    <xf numFmtId="0" fontId="29" fillId="33" borderId="25" xfId="0" applyFont="1" applyFill="1" applyBorder="1" applyAlignment="1" applyProtection="1">
      <alignment/>
      <protection locked="0"/>
    </xf>
    <xf numFmtId="0" fontId="29" fillId="33" borderId="24" xfId="0" applyFont="1" applyFill="1" applyBorder="1" applyAlignment="1" applyProtection="1">
      <alignment/>
      <protection locked="0"/>
    </xf>
    <xf numFmtId="0" fontId="30" fillId="33" borderId="24" xfId="0" applyFont="1" applyFill="1" applyBorder="1" applyAlignment="1" applyProtection="1">
      <alignment/>
      <protection locked="0"/>
    </xf>
    <xf numFmtId="164" fontId="30" fillId="33" borderId="27" xfId="0" applyNumberFormat="1" applyFont="1" applyFill="1" applyBorder="1" applyAlignment="1" applyProtection="1">
      <alignment horizontal="left" vertical="center"/>
      <protection locked="0"/>
    </xf>
    <xf numFmtId="0" fontId="29" fillId="0" borderId="37" xfId="0" applyFont="1" applyBorder="1" applyAlignment="1" applyProtection="1">
      <alignment horizontal="center"/>
      <protection locked="0"/>
    </xf>
    <xf numFmtId="0" fontId="29" fillId="0" borderId="28" xfId="0" applyFont="1" applyBorder="1" applyAlignment="1" applyProtection="1">
      <alignment horizontal="center"/>
      <protection locked="0"/>
    </xf>
    <xf numFmtId="0" fontId="29" fillId="0" borderId="38" xfId="0" applyFont="1" applyBorder="1" applyAlignment="1" applyProtection="1">
      <alignment horizontal="center"/>
      <protection locked="0"/>
    </xf>
    <xf numFmtId="0" fontId="29" fillId="0" borderId="32" xfId="0" applyFont="1" applyBorder="1" applyAlignment="1" applyProtection="1">
      <alignment horizontal="center"/>
      <protection locked="0"/>
    </xf>
    <xf numFmtId="0" fontId="29" fillId="0" borderId="34" xfId="0" applyFont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>
      <alignment horizontal="left"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29" fillId="33" borderId="12" xfId="0" applyFont="1" applyFill="1" applyBorder="1" applyAlignment="1" applyProtection="1">
      <alignment/>
      <protection locked="0"/>
    </xf>
    <xf numFmtId="0" fontId="29" fillId="33" borderId="12" xfId="0" applyFont="1" applyFill="1" applyBorder="1" applyAlignment="1" applyProtection="1">
      <alignment horizontal="center"/>
      <protection locked="0"/>
    </xf>
    <xf numFmtId="0" fontId="29" fillId="33" borderId="37" xfId="0" applyFont="1" applyFill="1" applyBorder="1" applyAlignment="1" applyProtection="1">
      <alignment/>
      <protection locked="0"/>
    </xf>
    <xf numFmtId="166" fontId="29" fillId="33" borderId="37" xfId="0" applyNumberFormat="1" applyFont="1" applyFill="1" applyBorder="1" applyAlignment="1" applyProtection="1">
      <alignment horizontal="center"/>
      <protection/>
    </xf>
    <xf numFmtId="167" fontId="29" fillId="33" borderId="37" xfId="0" applyNumberFormat="1" applyFont="1" applyFill="1" applyBorder="1" applyAlignment="1" applyProtection="1">
      <alignment horizontal="center"/>
      <protection locked="0"/>
    </xf>
    <xf numFmtId="166" fontId="29" fillId="33" borderId="12" xfId="0" applyNumberFormat="1" applyFont="1" applyFill="1" applyBorder="1" applyAlignment="1" applyProtection="1">
      <alignment horizontal="center"/>
      <protection/>
    </xf>
    <xf numFmtId="0" fontId="29" fillId="33" borderId="14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29" fillId="33" borderId="15" xfId="0" applyFont="1" applyFill="1" applyBorder="1" applyAlignment="1" applyProtection="1">
      <alignment/>
      <protection locked="0"/>
    </xf>
    <xf numFmtId="0" fontId="29" fillId="33" borderId="15" xfId="0" applyFont="1" applyFill="1" applyBorder="1" applyAlignment="1" applyProtection="1">
      <alignment horizontal="center"/>
      <protection locked="0"/>
    </xf>
    <xf numFmtId="0" fontId="29" fillId="33" borderId="26" xfId="0" applyFont="1" applyFill="1" applyBorder="1" applyAlignment="1" applyProtection="1">
      <alignment/>
      <protection locked="0"/>
    </xf>
    <xf numFmtId="166" fontId="29" fillId="33" borderId="26" xfId="0" applyNumberFormat="1" applyFont="1" applyFill="1" applyBorder="1" applyAlignment="1" applyProtection="1">
      <alignment horizontal="center"/>
      <protection/>
    </xf>
    <xf numFmtId="167" fontId="29" fillId="33" borderId="26" xfId="0" applyNumberFormat="1" applyFont="1" applyFill="1" applyBorder="1" applyAlignment="1" applyProtection="1">
      <alignment horizontal="center"/>
      <protection locked="0"/>
    </xf>
    <xf numFmtId="166" fontId="29" fillId="33" borderId="15" xfId="0" applyNumberFormat="1" applyFont="1" applyFill="1" applyBorder="1" applyAlignment="1" applyProtection="1">
      <alignment horizontal="center"/>
      <protection/>
    </xf>
    <xf numFmtId="0" fontId="29" fillId="0" borderId="10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/>
      <protection locked="0"/>
    </xf>
    <xf numFmtId="0" fontId="29" fillId="0" borderId="12" xfId="0" applyFont="1" applyBorder="1" applyAlignment="1" applyProtection="1">
      <alignment/>
      <protection locked="0"/>
    </xf>
    <xf numFmtId="0" fontId="29" fillId="33" borderId="14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 horizontal="left"/>
      <protection locked="0"/>
    </xf>
    <xf numFmtId="166" fontId="30" fillId="33" borderId="0" xfId="0" applyNumberFormat="1" applyFont="1" applyFill="1" applyBorder="1" applyAlignment="1" applyProtection="1">
      <alignment horizontal="left"/>
      <protection/>
    </xf>
    <xf numFmtId="166" fontId="30" fillId="33" borderId="15" xfId="0" applyNumberFormat="1" applyFont="1" applyFill="1" applyBorder="1" applyAlignment="1" applyProtection="1">
      <alignment horizontal="left"/>
      <protection/>
    </xf>
    <xf numFmtId="0" fontId="29" fillId="33" borderId="14" xfId="0" applyNumberFormat="1" applyFont="1" applyFill="1" applyBorder="1" applyAlignment="1" applyProtection="1">
      <alignment horizontal="center"/>
      <protection locked="0"/>
    </xf>
    <xf numFmtId="0" fontId="29" fillId="33" borderId="14" xfId="0" applyFont="1" applyFill="1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crodriguez@ceresita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M7" sqref="M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1">
        <v>1260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7" t="s">
        <v>6</v>
      </c>
      <c r="C4" s="88"/>
      <c r="D4" s="89" t="s">
        <v>581</v>
      </c>
      <c r="E4" s="88" t="s">
        <v>12</v>
      </c>
      <c r="F4" s="90"/>
      <c r="G4" s="90"/>
      <c r="H4" s="91"/>
      <c r="I4" s="88" t="s">
        <v>9</v>
      </c>
      <c r="J4" s="92">
        <f>VLOOKUP(D4,CLIENTES,10,FALSE)</f>
        <v>0</v>
      </c>
      <c r="K4" s="20"/>
    </row>
    <row r="5" spans="2:11" ht="15">
      <c r="B5" s="93"/>
      <c r="C5" s="94"/>
      <c r="D5" s="95"/>
      <c r="E5" s="132" t="str">
        <f>VLOOKUP(D4,CLIENTES,4,FALSE)</f>
        <v>CANAVERAL  700</v>
      </c>
      <c r="F5" s="132"/>
      <c r="G5" s="132"/>
      <c r="H5" s="132"/>
      <c r="I5" s="132"/>
      <c r="J5" s="133"/>
      <c r="K5" s="20"/>
    </row>
    <row r="6" spans="2:10" ht="17.25" customHeight="1">
      <c r="B6" s="93" t="s">
        <v>27</v>
      </c>
      <c r="C6" s="94"/>
      <c r="D6" s="96" t="str">
        <f>VLOOKUP(D4,CLIENTES,2,FALSE)</f>
        <v>GALVANIZADORA BUENAVENTURA LIMITADA</v>
      </c>
      <c r="E6" s="94" t="s">
        <v>7</v>
      </c>
      <c r="F6" s="132" t="str">
        <f>VLOOKUP(D4,CLIENTES,5,FALSE)</f>
        <v>QUILICURA</v>
      </c>
      <c r="G6" s="132"/>
      <c r="H6" s="132"/>
      <c r="I6" s="97" t="str">
        <f>VLOOKUP(D4,CLIENTES,11,FALSE)</f>
        <v>&lt;equinteros@bbosch.cl&gt;</v>
      </c>
      <c r="J6" s="98"/>
    </row>
    <row r="7" spans="2:10" ht="15">
      <c r="B7" s="93" t="s">
        <v>25</v>
      </c>
      <c r="C7" s="94"/>
      <c r="D7" s="96" t="str">
        <f>VLOOKUP(D4,CLIENTES,3,FALSE)</f>
        <v>TRATAMIENTOS Y REVESTIMIENTOS DE METALES</v>
      </c>
      <c r="E7" s="94" t="s">
        <v>8</v>
      </c>
      <c r="F7" s="132" t="str">
        <f>VLOOKUP(D4,CLIENTES,6,FALSE)</f>
        <v>STGO</v>
      </c>
      <c r="G7" s="132"/>
      <c r="H7" s="132"/>
      <c r="I7" s="94" t="s">
        <v>26</v>
      </c>
      <c r="J7" s="99" t="str">
        <f>VLOOKUP(D4,CLIENTES,8,FALSE)</f>
        <v>Elias Quinteros</v>
      </c>
    </row>
    <row r="8" spans="2:15" ht="15.75" thickBot="1">
      <c r="B8" s="130" t="s">
        <v>28</v>
      </c>
      <c r="C8" s="131"/>
      <c r="D8" s="96" t="str">
        <f>VLOOKUP(D4,CLIENTES,7,FALSE)</f>
        <v>O/C 30 DIAS</v>
      </c>
      <c r="E8" s="94" t="s">
        <v>11</v>
      </c>
      <c r="F8" s="132">
        <f>VLOOKUP(D4,CLIENTES,12,FALSE)</f>
        <v>0</v>
      </c>
      <c r="G8" s="132"/>
      <c r="H8" s="132"/>
      <c r="I8" s="94" t="s">
        <v>14</v>
      </c>
      <c r="J8" s="100">
        <f ca="1">TODAY()</f>
        <v>41627</v>
      </c>
      <c r="K8" s="20"/>
      <c r="L8" s="20" t="s">
        <v>599</v>
      </c>
      <c r="O8" s="8" t="s">
        <v>600</v>
      </c>
    </row>
    <row r="9" spans="2:18" ht="16.5" thickBot="1" thickTop="1">
      <c r="B9" s="101"/>
      <c r="C9" s="102"/>
      <c r="D9" s="103"/>
      <c r="E9" s="102"/>
      <c r="F9" s="103"/>
      <c r="G9" s="103"/>
      <c r="H9" s="103"/>
      <c r="I9" s="102"/>
      <c r="J9" s="104"/>
      <c r="K9" s="20"/>
      <c r="L9" s="20" t="s">
        <v>598</v>
      </c>
      <c r="O9" s="8" t="s">
        <v>601</v>
      </c>
      <c r="P9" s="21"/>
      <c r="Q9" s="22" t="s">
        <v>21</v>
      </c>
      <c r="R9" s="23" t="s">
        <v>22</v>
      </c>
    </row>
    <row r="10" spans="2:18" ht="15.75" thickBot="1">
      <c r="B10" s="105" t="s">
        <v>1</v>
      </c>
      <c r="C10" s="127" t="s">
        <v>24</v>
      </c>
      <c r="D10" s="128"/>
      <c r="E10" s="129"/>
      <c r="F10" s="106" t="s">
        <v>0</v>
      </c>
      <c r="G10" s="107" t="s">
        <v>23</v>
      </c>
      <c r="H10" s="107" t="s">
        <v>15</v>
      </c>
      <c r="I10" s="108" t="s">
        <v>13</v>
      </c>
      <c r="J10" s="109" t="s">
        <v>2</v>
      </c>
      <c r="K10" s="24" t="s">
        <v>18</v>
      </c>
      <c r="L10" s="25" t="s">
        <v>594</v>
      </c>
      <c r="M10" s="25" t="s">
        <v>595</v>
      </c>
      <c r="N10" s="25" t="s">
        <v>596</v>
      </c>
      <c r="O10" s="25"/>
      <c r="P10" s="26" t="s">
        <v>16</v>
      </c>
      <c r="Q10" s="25" t="s">
        <v>19</v>
      </c>
      <c r="R10" s="27" t="s">
        <v>20</v>
      </c>
    </row>
    <row r="11" spans="2:18" ht="15" customHeight="1">
      <c r="B11" s="110">
        <v>1</v>
      </c>
      <c r="C11" s="111" t="s">
        <v>588</v>
      </c>
      <c r="D11" s="112"/>
      <c r="E11" s="113"/>
      <c r="F11" s="114">
        <v>26</v>
      </c>
      <c r="G11" s="115" t="s">
        <v>589</v>
      </c>
      <c r="H11" s="116">
        <f>VLOOKUP(B11,COTIZADO,8,FALSE)</f>
        <v>43042</v>
      </c>
      <c r="I11" s="117">
        <v>0</v>
      </c>
      <c r="J11" s="118">
        <f aca="true" t="shared" si="0" ref="J11:J28">F11*H11*(1-I11/100)</f>
        <v>1119092</v>
      </c>
      <c r="K11" s="28">
        <v>1</v>
      </c>
      <c r="L11" s="29">
        <v>43042</v>
      </c>
      <c r="M11" s="29"/>
      <c r="N11" s="29"/>
      <c r="O11" s="29">
        <v>20132</v>
      </c>
      <c r="P11" s="30">
        <v>1</v>
      </c>
      <c r="Q11" s="31">
        <f>+L11</f>
        <v>43042</v>
      </c>
      <c r="R11" s="35">
        <f>Q11*P11</f>
        <v>43042</v>
      </c>
    </row>
    <row r="12" spans="2:18" ht="15">
      <c r="B12" s="134">
        <v>2</v>
      </c>
      <c r="C12" s="119" t="s">
        <v>590</v>
      </c>
      <c r="D12" s="120"/>
      <c r="E12" s="121"/>
      <c r="F12" s="122">
        <v>10</v>
      </c>
      <c r="G12" s="123" t="s">
        <v>589</v>
      </c>
      <c r="H12" s="124">
        <f aca="true" t="shared" si="1" ref="H12:H28">VLOOKUP(B12,COTIZADO,8,FALSE)</f>
        <v>30143</v>
      </c>
      <c r="I12" s="125">
        <v>0</v>
      </c>
      <c r="J12" s="126">
        <f t="shared" si="0"/>
        <v>301430</v>
      </c>
      <c r="K12" s="28">
        <v>2</v>
      </c>
      <c r="L12" s="29">
        <v>30143</v>
      </c>
      <c r="M12" s="29"/>
      <c r="N12" s="29"/>
      <c r="O12" s="29">
        <v>13865</v>
      </c>
      <c r="P12" s="30">
        <v>1</v>
      </c>
      <c r="Q12" s="31">
        <f>+L12</f>
        <v>30143</v>
      </c>
      <c r="R12" s="35">
        <f aca="true" t="shared" si="2" ref="R12:R28">Q12*P12</f>
        <v>30143</v>
      </c>
    </row>
    <row r="13" spans="2:18" ht="15">
      <c r="B13" s="134">
        <v>3</v>
      </c>
      <c r="C13" s="119" t="s">
        <v>591</v>
      </c>
      <c r="D13" s="120"/>
      <c r="E13" s="121"/>
      <c r="F13" s="122">
        <v>3</v>
      </c>
      <c r="G13" s="123" t="s">
        <v>589</v>
      </c>
      <c r="H13" s="124">
        <f t="shared" si="1"/>
        <v>0</v>
      </c>
      <c r="I13" s="125">
        <v>0</v>
      </c>
      <c r="J13" s="126">
        <f t="shared" si="0"/>
        <v>0</v>
      </c>
      <c r="K13" s="28">
        <v>3</v>
      </c>
      <c r="L13" s="63"/>
      <c r="M13" s="29"/>
      <c r="N13" s="29"/>
      <c r="O13" s="29">
        <v>8416</v>
      </c>
      <c r="P13" s="30">
        <v>1</v>
      </c>
      <c r="Q13" s="31">
        <f>+N13</f>
        <v>0</v>
      </c>
      <c r="R13" s="35">
        <f t="shared" si="2"/>
        <v>0</v>
      </c>
    </row>
    <row r="14" spans="2:18" ht="15">
      <c r="B14" s="134">
        <v>4</v>
      </c>
      <c r="C14" s="135" t="s">
        <v>592</v>
      </c>
      <c r="D14" s="120"/>
      <c r="E14" s="121"/>
      <c r="F14" s="122">
        <v>1</v>
      </c>
      <c r="G14" s="123" t="s">
        <v>23</v>
      </c>
      <c r="H14" s="124">
        <f t="shared" si="1"/>
        <v>9405</v>
      </c>
      <c r="I14" s="125">
        <v>0</v>
      </c>
      <c r="J14" s="126">
        <f t="shared" si="0"/>
        <v>9405</v>
      </c>
      <c r="K14" s="28">
        <v>4</v>
      </c>
      <c r="L14" s="29"/>
      <c r="M14" s="29"/>
      <c r="N14" s="29">
        <f>18810/2</f>
        <v>9405</v>
      </c>
      <c r="O14" s="29"/>
      <c r="P14" s="30">
        <v>1</v>
      </c>
      <c r="Q14" s="31">
        <f>N14</f>
        <v>9405</v>
      </c>
      <c r="R14" s="35">
        <f t="shared" si="2"/>
        <v>9405</v>
      </c>
    </row>
    <row r="15" spans="2:18" ht="15">
      <c r="B15" s="134">
        <v>5</v>
      </c>
      <c r="C15" s="135" t="s">
        <v>593</v>
      </c>
      <c r="D15" s="120"/>
      <c r="E15" s="121"/>
      <c r="F15" s="122">
        <v>1</v>
      </c>
      <c r="G15" s="123" t="s">
        <v>23</v>
      </c>
      <c r="H15" s="124">
        <f t="shared" si="1"/>
        <v>0</v>
      </c>
      <c r="I15" s="125">
        <v>0</v>
      </c>
      <c r="J15" s="126">
        <f t="shared" si="0"/>
        <v>0</v>
      </c>
      <c r="K15" s="28">
        <v>5</v>
      </c>
      <c r="L15" s="29"/>
      <c r="M15" s="29"/>
      <c r="N15" s="29"/>
      <c r="O15" s="29"/>
      <c r="P15" s="30">
        <v>1</v>
      </c>
      <c r="Q15" s="31">
        <f>+L15</f>
        <v>0</v>
      </c>
      <c r="R15" s="35">
        <f t="shared" si="2"/>
        <v>0</v>
      </c>
    </row>
    <row r="16" spans="2:18" ht="15">
      <c r="B16" s="86">
        <v>6</v>
      </c>
      <c r="C16" s="42"/>
      <c r="D16" s="43"/>
      <c r="E16" s="44"/>
      <c r="F16" s="78"/>
      <c r="G16" s="45"/>
      <c r="H16" s="79">
        <f t="shared" si="1"/>
        <v>0</v>
      </c>
      <c r="I16" s="65">
        <v>0</v>
      </c>
      <c r="J16" s="80">
        <f t="shared" si="0"/>
        <v>0</v>
      </c>
      <c r="K16" s="28">
        <v>6</v>
      </c>
      <c r="L16" s="29"/>
      <c r="M16" s="29"/>
      <c r="N16" s="29">
        <f>24900/2</f>
        <v>12450</v>
      </c>
      <c r="O16" s="29"/>
      <c r="P16" s="30">
        <v>1</v>
      </c>
      <c r="Q16" s="31">
        <f>+L16</f>
        <v>0</v>
      </c>
      <c r="R16" s="35">
        <f t="shared" si="2"/>
        <v>0</v>
      </c>
    </row>
    <row r="17" spans="2:18" ht="15">
      <c r="B17" s="86">
        <v>7</v>
      </c>
      <c r="C17" s="42"/>
      <c r="D17" s="43"/>
      <c r="E17" s="44"/>
      <c r="F17" s="78"/>
      <c r="G17" s="45"/>
      <c r="H17" s="79">
        <f t="shared" si="1"/>
        <v>0</v>
      </c>
      <c r="I17" s="65">
        <v>0</v>
      </c>
      <c r="J17" s="80">
        <f t="shared" si="0"/>
        <v>0</v>
      </c>
      <c r="K17" s="28">
        <v>7</v>
      </c>
      <c r="L17" s="29"/>
      <c r="M17" s="29"/>
      <c r="N17" s="29" t="s">
        <v>597</v>
      </c>
      <c r="O17" s="29"/>
      <c r="P17" s="30">
        <v>1</v>
      </c>
      <c r="Q17" s="31">
        <f>+L17</f>
        <v>0</v>
      </c>
      <c r="R17" s="35">
        <f t="shared" si="2"/>
        <v>0</v>
      </c>
    </row>
    <row r="18" spans="2:18" ht="15">
      <c r="B18" s="86">
        <v>8</v>
      </c>
      <c r="C18" s="42"/>
      <c r="D18" s="43"/>
      <c r="E18" s="44"/>
      <c r="F18" s="78"/>
      <c r="G18" s="45"/>
      <c r="H18" s="79">
        <f t="shared" si="1"/>
        <v>0</v>
      </c>
      <c r="I18" s="65">
        <v>0</v>
      </c>
      <c r="J18" s="80">
        <f t="shared" si="0"/>
        <v>0</v>
      </c>
      <c r="K18" s="28">
        <v>8</v>
      </c>
      <c r="L18" s="29"/>
      <c r="M18" s="29"/>
      <c r="N18" s="29"/>
      <c r="O18" s="29"/>
      <c r="P18" s="30">
        <v>1</v>
      </c>
      <c r="Q18" s="31">
        <f>+L18</f>
        <v>0</v>
      </c>
      <c r="R18" s="35">
        <f t="shared" si="2"/>
        <v>0</v>
      </c>
    </row>
    <row r="19" spans="2:18" ht="15">
      <c r="B19" s="86">
        <v>9</v>
      </c>
      <c r="C19" s="42"/>
      <c r="D19" s="43"/>
      <c r="E19" s="44"/>
      <c r="F19" s="78"/>
      <c r="G19" s="45"/>
      <c r="H19" s="79">
        <f t="shared" si="1"/>
        <v>0</v>
      </c>
      <c r="I19" s="65">
        <v>0</v>
      </c>
      <c r="J19" s="80">
        <f t="shared" si="0"/>
        <v>0</v>
      </c>
      <c r="K19" s="28">
        <v>9</v>
      </c>
      <c r="L19" s="29"/>
      <c r="M19" s="29"/>
      <c r="N19" s="29"/>
      <c r="O19" s="29"/>
      <c r="P19" s="30">
        <v>1</v>
      </c>
      <c r="Q19" s="31">
        <f>+L19</f>
        <v>0</v>
      </c>
      <c r="R19" s="35">
        <f t="shared" si="2"/>
        <v>0</v>
      </c>
    </row>
    <row r="20" spans="2:18" ht="15">
      <c r="B20" s="86">
        <v>10</v>
      </c>
      <c r="C20" s="42"/>
      <c r="D20" s="43"/>
      <c r="E20" s="44"/>
      <c r="F20" s="78"/>
      <c r="G20" s="45"/>
      <c r="H20" s="64">
        <f t="shared" si="1"/>
        <v>0</v>
      </c>
      <c r="I20" s="65">
        <v>0</v>
      </c>
      <c r="J20" s="66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77">
        <f t="shared" si="2"/>
        <v>0</v>
      </c>
    </row>
    <row r="21" spans="2:18" ht="15">
      <c r="B21" s="86">
        <v>11</v>
      </c>
      <c r="C21" s="42"/>
      <c r="D21" s="43"/>
      <c r="E21" s="44"/>
      <c r="F21" s="78"/>
      <c r="G21" s="45"/>
      <c r="H21" s="64">
        <f t="shared" si="1"/>
        <v>0</v>
      </c>
      <c r="I21" s="65">
        <v>0</v>
      </c>
      <c r="J21" s="66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77">
        <f t="shared" si="2"/>
        <v>0</v>
      </c>
    </row>
    <row r="22" spans="2:18" ht="15">
      <c r="B22" s="86">
        <v>12</v>
      </c>
      <c r="C22" s="42"/>
      <c r="D22" s="43"/>
      <c r="E22" s="44"/>
      <c r="F22" s="78"/>
      <c r="G22" s="45"/>
      <c r="H22" s="64">
        <f t="shared" si="1"/>
        <v>0</v>
      </c>
      <c r="I22" s="65">
        <v>0</v>
      </c>
      <c r="J22" s="66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77">
        <f t="shared" si="2"/>
        <v>0</v>
      </c>
    </row>
    <row r="23" spans="2:18" ht="15">
      <c r="B23" s="86">
        <v>13</v>
      </c>
      <c r="C23" s="42"/>
      <c r="D23" s="43"/>
      <c r="E23" s="44"/>
      <c r="F23" s="78"/>
      <c r="G23" s="45"/>
      <c r="H23" s="64">
        <f t="shared" si="1"/>
        <v>0</v>
      </c>
      <c r="I23" s="65">
        <v>0</v>
      </c>
      <c r="J23" s="66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77">
        <f t="shared" si="2"/>
        <v>0</v>
      </c>
    </row>
    <row r="24" spans="2:18" ht="15">
      <c r="B24" s="86">
        <v>14</v>
      </c>
      <c r="C24" s="42"/>
      <c r="D24" s="43"/>
      <c r="E24" s="44"/>
      <c r="F24" s="78"/>
      <c r="G24" s="45"/>
      <c r="H24" s="64">
        <f t="shared" si="1"/>
        <v>0</v>
      </c>
      <c r="I24" s="65">
        <v>0</v>
      </c>
      <c r="J24" s="66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77">
        <f t="shared" si="2"/>
        <v>0</v>
      </c>
    </row>
    <row r="25" spans="2:18" ht="15">
      <c r="B25" s="86">
        <v>15</v>
      </c>
      <c r="C25" s="42"/>
      <c r="D25" s="43"/>
      <c r="E25" s="44"/>
      <c r="F25" s="78"/>
      <c r="G25" s="45"/>
      <c r="H25" s="64">
        <f t="shared" si="1"/>
        <v>0</v>
      </c>
      <c r="I25" s="65">
        <v>0</v>
      </c>
      <c r="J25" s="66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77">
        <f t="shared" si="2"/>
        <v>0</v>
      </c>
    </row>
    <row r="26" spans="2:18" ht="15">
      <c r="B26" s="86">
        <v>16</v>
      </c>
      <c r="C26" s="42"/>
      <c r="D26" s="43"/>
      <c r="E26" s="44"/>
      <c r="F26" s="78"/>
      <c r="G26" s="45"/>
      <c r="H26" s="64">
        <f t="shared" si="1"/>
        <v>0</v>
      </c>
      <c r="I26" s="65">
        <v>0</v>
      </c>
      <c r="J26" s="66">
        <f t="shared" si="0"/>
        <v>0</v>
      </c>
      <c r="K26" s="28">
        <v>16</v>
      </c>
      <c r="L26" s="29"/>
      <c r="M26" s="29"/>
      <c r="N26" s="29"/>
      <c r="O26" s="29"/>
      <c r="P26" s="30"/>
      <c r="Q26" s="31"/>
      <c r="R26" s="35">
        <f t="shared" si="2"/>
        <v>0</v>
      </c>
    </row>
    <row r="27" spans="2:18" ht="15">
      <c r="B27" s="86">
        <v>17</v>
      </c>
      <c r="C27" s="42"/>
      <c r="D27" s="43"/>
      <c r="E27" s="44"/>
      <c r="F27" s="78"/>
      <c r="G27" s="45"/>
      <c r="H27" s="64">
        <f t="shared" si="1"/>
        <v>0</v>
      </c>
      <c r="I27" s="65">
        <v>0</v>
      </c>
      <c r="J27" s="66">
        <f t="shared" si="0"/>
        <v>0</v>
      </c>
      <c r="K27" s="28">
        <v>17</v>
      </c>
      <c r="L27" s="29"/>
      <c r="M27" s="29"/>
      <c r="N27" s="29"/>
      <c r="O27" s="29"/>
      <c r="P27" s="30"/>
      <c r="Q27" s="31"/>
      <c r="R27" s="35">
        <f t="shared" si="2"/>
        <v>0</v>
      </c>
    </row>
    <row r="28" spans="2:18" ht="15.75" thickBot="1">
      <c r="B28" s="86">
        <v>18</v>
      </c>
      <c r="C28" s="46"/>
      <c r="D28" s="47"/>
      <c r="E28" s="48"/>
      <c r="F28" s="78"/>
      <c r="G28" s="45"/>
      <c r="H28" s="67">
        <f t="shared" si="1"/>
        <v>0</v>
      </c>
      <c r="I28" s="68">
        <v>0</v>
      </c>
      <c r="J28" s="69">
        <f t="shared" si="0"/>
        <v>0</v>
      </c>
      <c r="K28" s="28">
        <v>18</v>
      </c>
      <c r="L28" s="29"/>
      <c r="M28" s="29"/>
      <c r="N28" s="29"/>
      <c r="O28" s="29"/>
      <c r="P28" s="32"/>
      <c r="Q28" s="33"/>
      <c r="R28" s="35">
        <f t="shared" si="2"/>
        <v>0</v>
      </c>
    </row>
    <row r="29" spans="2:10" ht="15">
      <c r="B29" s="49" t="s">
        <v>17</v>
      </c>
      <c r="C29" s="50"/>
      <c r="D29" s="37"/>
      <c r="E29" s="37"/>
      <c r="F29" s="51"/>
      <c r="G29" s="52" t="s">
        <v>3</v>
      </c>
      <c r="H29" s="70"/>
      <c r="I29" s="71"/>
      <c r="J29" s="81">
        <f>SUM(J11:J28)</f>
        <v>1429927</v>
      </c>
    </row>
    <row r="30" spans="2:10" ht="15">
      <c r="B30" s="53"/>
      <c r="C30" s="54"/>
      <c r="D30" s="54"/>
      <c r="E30" s="39"/>
      <c r="F30" s="55"/>
      <c r="G30" s="56" t="s">
        <v>13</v>
      </c>
      <c r="H30" s="72"/>
      <c r="I30" s="73"/>
      <c r="J30" s="82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72"/>
      <c r="I31" s="74"/>
      <c r="J31" s="82">
        <f>J29-J30</f>
        <v>1429927</v>
      </c>
    </row>
    <row r="32" spans="2:10" ht="15">
      <c r="B32" s="38"/>
      <c r="C32" s="39"/>
      <c r="D32" s="39"/>
      <c r="E32" s="39"/>
      <c r="F32" s="55"/>
      <c r="G32" s="56">
        <v>0.19</v>
      </c>
      <c r="H32" s="72"/>
      <c r="I32" s="85">
        <v>0.19</v>
      </c>
      <c r="J32" s="82">
        <f>J31*I32</f>
        <v>271686.13</v>
      </c>
    </row>
    <row r="33" spans="2:10" ht="15.75" thickBot="1">
      <c r="B33" s="40"/>
      <c r="C33" s="41"/>
      <c r="D33" s="41"/>
      <c r="E33" s="41"/>
      <c r="F33" s="59"/>
      <c r="G33" s="60" t="s">
        <v>2</v>
      </c>
      <c r="H33" s="75"/>
      <c r="I33" s="76"/>
      <c r="J33" s="83">
        <f>J31+J32</f>
        <v>1701613.13</v>
      </c>
    </row>
  </sheetData>
  <sheetProtection sheet="1" objects="1" scenarios="1" formatCells="0"/>
  <mergeCells count="6">
    <mergeCell ref="C10:E10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E1">
      <pane ySplit="1" topLeftCell="A95" activePane="bottomLeft" state="frozen"/>
      <selection pane="topLeft" activeCell="B1" sqref="B1"/>
      <selection pane="bottomLeft" activeCell="H108" sqref="H10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2" ht="15">
      <c r="A106">
        <v>105</v>
      </c>
      <c r="B106" s="36" t="s">
        <v>574</v>
      </c>
      <c r="C106" t="s">
        <v>575</v>
      </c>
      <c r="D106" t="s">
        <v>558</v>
      </c>
      <c r="E106" t="s">
        <v>576</v>
      </c>
      <c r="F106" t="s">
        <v>73</v>
      </c>
      <c r="G106" t="s">
        <v>33</v>
      </c>
      <c r="I106" t="s">
        <v>580</v>
      </c>
      <c r="J106" t="s">
        <v>577</v>
      </c>
      <c r="K106" t="s">
        <v>578</v>
      </c>
      <c r="L106" s="62" t="s">
        <v>579</v>
      </c>
    </row>
    <row r="107" spans="1:12" ht="15">
      <c r="A107">
        <v>106</v>
      </c>
      <c r="B107" s="36" t="s">
        <v>581</v>
      </c>
      <c r="C107" t="s">
        <v>582</v>
      </c>
      <c r="D107" t="s">
        <v>583</v>
      </c>
      <c r="E107" t="s">
        <v>584</v>
      </c>
      <c r="F107" t="s">
        <v>65</v>
      </c>
      <c r="G107" t="s">
        <v>33</v>
      </c>
      <c r="H107" t="s">
        <v>587</v>
      </c>
      <c r="I107" t="s">
        <v>585</v>
      </c>
      <c r="L107" s="84" t="s">
        <v>586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6" r:id="rId1" display="jcrodriguez@ceresita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2013-12-19T13:27:04Z</cp:lastPrinted>
  <dcterms:created xsi:type="dcterms:W3CDTF">2013-07-12T05:01:37Z</dcterms:created>
  <dcterms:modified xsi:type="dcterms:W3CDTF">2013-12-19T14:34:05Z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