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<sst xmlns="http://schemas.openxmlformats.org/spreadsheetml/2006/main" count="821" uniqueCount="590">
  <si>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</si>
  <si>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</si>
  <si>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</si>
  <si>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</si>
  <si>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</si>
  <si>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</si>
  <si>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</si>
  <si>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</si>
  <si>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</si>
  <si>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</si>
  <si>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</si>
  <si>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</si>
  <si>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</si>
  <si>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</si>
  <si>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</si>
  <si>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</si>
  <si>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</si>
  <si>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</si>
  <si>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</si>
  <si>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</si>
  <si>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</si>
  <si>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</si>
  <si>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</si>
  <si>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</si>
  <si>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</si>
  <si>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</si>
  <si>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</si>
  <si>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</si>
  <si>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</si>
  <si>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</si>
  <si>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</si>
  <si>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</si>
  <si>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</si>
  <si>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</si>
  <si>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</si>
  <si>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</si>
  <si>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</si>
  <si>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</si>
  <si>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</si>
  <si>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</si>
  <si>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</si>
  <si>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</si>
  <si>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</si>
  <si>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</si>
  <si>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</si>
  <si>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</si>
  <si>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</si>
  <si>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</si>
  <si>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</si>
  <si>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</si>
  <si>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</si>
  <si>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</si>
  <si>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</si>
  <si>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</si>
  <si>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</si>
  <si>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</si>
  <si>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</si>
  <si>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</si>
  <si>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</si>
  <si>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</si>
  <si>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</si>
  <si>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</si>
  <si>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</si>
  <si>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</si>
  <si>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</si>
  <si>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</si>
  <si>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</si>
  <si>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</si>
  <si>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</si>
  <si>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</si>
  <si>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</si>
  <si>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</si>
  <si>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</si>
  <si>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</si>
  <si>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</si>
  <si>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</si>
  <si>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</si>
  <si>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</si>
  <si>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</si>
  <si>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</si>
  <si>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</si>
  <si>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</si>
  <si>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</si>
  <si>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</si>
  <si>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</si>
  <si>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</si>
  <si>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</si>
  <si>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</si>
  <si>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</si>
  <si>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</si>
  <si>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</si>
  <si>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</si>
  <si>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</si>
  <si>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</si>
  <si>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</si>
  <si>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</si>
  <si>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</si>
  <si>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</si>
  <si>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</si>
  <si>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</si>
  <si>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</si>
  <si>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</si>
  <si>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</si>
  <si>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</si>
  <si>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</si>
  <si>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</si>
  <si>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</si>
  <si>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</si>
  <si>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</si>
  <si>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</si>
  <si>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</si>
  <si>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</si>
  <si>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</si>
  <si>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</si>
  <si>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</si>
  <si>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</si>
  <si>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</si>
  <si>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</si>
  <si>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</si>
  <si>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</si>
  <si>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</si>
  <si>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</si>
  <si>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</si>
  <si>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</si>
  <si>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</si>
  <si>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</si>
  <si>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</si>
  <si>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</si>
  <si>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</si>
  <si>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</si>
  <si>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</si>
  <si>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</si>
  <si>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</si>
  <si>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</si>
  <si>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</si>
  <si>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</si>
  <si>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</si>
  <si>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</si>
  <si>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</si>
  <si>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</si>
  <si>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</si>
  <si>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</si>
  <si>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</si>
  <si>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</si>
  <si>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</si>
  <si>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</si>
  <si>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</si>
  <si>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</si>
  <si>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</si>
  <si>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</si>
  <si>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</si>
  <si>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</si>
  <si>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</si>
  <si>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</si>
  <si>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</si>
  <si>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</si>
  <si>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</si>
  <si>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</si>
  <si>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</si>
  <si>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</si>
  <si>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</si>
  <si>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</si>
  <si>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</si>
  <si>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</si>
  <si>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</si>
  <si>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</si>
  <si>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</si>
  <si>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</si>
  <si>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</si>
  <si>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</si>
  <si>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</si>
  <si>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</si>
  <si>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</si>
  <si>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</si>
  <si>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</si>
  <si>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</si>
  <si>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</si>
  <si>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</si>
  <si>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</si>
  <si>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</si>
  <si>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</si>
  <si>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</si>
  <si>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</si>
  <si>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</si>
  <si>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</si>
  <si>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</si>
  <si>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</si>
  <si>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</si>
  <si>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</si>
  <si>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</si>
  <si>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</si>
  <si>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</si>
  <si>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</si>
  <si>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</si>
  <si>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</si>
  <si>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</si>
  <si>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</si>
  <si>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</si>
  <si>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</si>
  <si>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</si>
  <si>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</si>
  <si>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</si>
  <si>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</si>
  <si>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</si>
  <si>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</si>
  <si>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</si>
  <si>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</si>
  <si>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</si>
  <si>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</si>
  <si>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</si>
  <si>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</si>
  <si>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</si>
  <si>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</si>
  <si>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</si>
  <si>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</si>
  <si>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</si>
  <si>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</si>
  <si>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</si>
  <si>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</si>
  <si>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</si>
  <si>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</si>
  <si>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</si>
  <si>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</si>
  <si>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</si>
  <si>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</si>
  <si>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</si>
  <si>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</si>
  <si>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</si>
  <si>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</si>
  <si>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</si>
  <si>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</si>
  <si>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</si>
  <si>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</si>
  <si>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</si>
  <si>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</si>
  <si>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</si>
  <si>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</si>
  <si>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</si>
  <si>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</si>
  <si>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</si>
  <si>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</si>
  <si>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</si>
  <si>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</si>
  <si>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</si>
  <si>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</si>
  <si>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</si>
  <si>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</si>
  <si>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</si>
  <si>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</si>
  <si>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</si>
  <si>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</si>
  <si>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</si>
  <si>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</si>
  <si>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</si>
  <si>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</si>
  <si>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</si>
  <si>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</si>
  <si>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</si>
  <si>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</si>
  <si>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</si>
  <si>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</si>
  <si>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</si>
  <si>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</si>
  <si>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</si>
  <si>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</si>
  <si>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</si>
  <si>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</si>
  <si>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</si>
  <si>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</si>
  <si>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</si>
  <si>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</si>
  <si>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</si>
  <si>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</si>
  <si>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</si>
  <si>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</si>
  <si>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</si>
  <si>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</si>
  <si>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</si>
  <si>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</si>
  <si>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</si>
  <si>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</si>
  <si>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</si>
  <si>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</si>
  <si>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</si>
  <si>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</si>
  <si>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</si>
  <si>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</si>
  <si>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</si>
  <si>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</si>
  <si>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</si>
  <si>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</si>
  <si>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</si>
  <si>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</si>
  <si>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</si>
  <si>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</si>
  <si>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</si>
  <si>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</si>
  <si>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</si>
  <si>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</si>
  <si>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</si>
  <si>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</si>
  <si>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</si>
  <si>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</si>
  <si>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</si>
  <si>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</si>
  <si>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</si>
  <si>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</si>
  <si>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</si>
  <si>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</si>
  <si>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</si>
  <si>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</si>
  <si>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</si>
  <si>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</si>
  <si>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</si>
  <si>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</si>
  <si>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</si>
  <si>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</si>
  <si>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</si>
  <si>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</si>
  <si>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</si>
  <si>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</si>
  <si>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</si>
  <si>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</si>
  <si>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</si>
  <si>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</si>
  <si>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</si>
  <si>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</si>
  <si>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</si>
  <si>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</si>
  <si>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</si>
  <si>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</si>
  <si>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</si>
  <si>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</si>
  <si>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</si>
  <si>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</si>
  <si>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</si>
  <si>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</si>
  <si>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</si>
  <si>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</si>
  <si>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</si>
  <si>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</si>
  <si>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</si>
  <si>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</si>
  <si>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</si>
  <si>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</si>
  <si>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</si>
  <si>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</si>
  <si>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</si>
  <si>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</si>
  <si>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</si>
  <si>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</si>
  <si>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</si>
  <si>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</si>
  <si>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</si>
  <si>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</si>
  <si>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</si>
  <si>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</si>
  <si>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</si>
  <si>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</si>
  <si>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</si>
  <si>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</si>
  <si>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</si>
  <si>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</si>
  <si>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</si>
  <si>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</si>
  <si>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</si>
  <si>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</si>
  <si>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</si>
  <si>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</si>
  <si>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</si>
  <si>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</si>
  <si>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</si>
  <si>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</si>
  <si>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</si>
  <si>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</si>
  <si>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</si>
  <si>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</si>
  <si>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</si>
  <si>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</si>
  <si>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</si>
  <si>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</si>
  <si>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</si>
  <si>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</si>
  <si>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</si>
  <si>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</si>
  <si>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</si>
  <si>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</si>
  <si>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</si>
  <si>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</si>
  <si>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</si>
  <si>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</si>
  <si>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</si>
  <si>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</si>
  <si>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</si>
  <si>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</si>
  <si>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</si>
  <si>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</si>
  <si>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</si>
  <si>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</si>
  <si>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</si>
  <si>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</si>
  <si>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</si>
  <si>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</si>
  <si>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</si>
  <si>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</si>
  <si>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</si>
  <si>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</si>
  <si>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</si>
  <si>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</si>
  <si>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</si>
  <si>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</si>
  <si>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</si>
  <si>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</si>
  <si>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</si>
  <si>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</si>
  <si>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</si>
  <si>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</si>
  <si>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</si>
  <si>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</si>
  <si>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</si>
  <si>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</si>
  <si>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</si>
  <si>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</si>
  <si>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</si>
  <si>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</si>
  <si>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</si>
  <si>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</si>
  <si>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</si>
  <si>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</si>
  <si>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</si>
  <si>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</si>
  <si>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</si>
  <si>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</si>
  <si>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</si>
  <si>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</si>
  <si>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</si>
  <si>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</si>
  <si>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</si>
  <si>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</si>
  <si>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</si>
  <si>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</si>
  <si>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</si>
  <si>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</si>
  <si>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</si>
  <si>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</si>
  <si>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</si>
  <si>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</si>
  <si>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</si>
  <si>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</si>
  <si>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</si>
  <si>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</si>
  <si>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</si>
  <si>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</si>
  <si>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</si>
  <si>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</si>
  <si>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</si>
  <si>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</si>
  <si>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</si>
  <si>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</si>
  <si>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</si>
  <si>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</si>
  <si>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</si>
  <si>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</si>
  <si>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</si>
  <si>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</si>
  <si>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</si>
  <si>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</si>
  <si>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</si>
  <si>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</si>
  <si>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</si>
  <si>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</si>
  <si>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</si>
  <si>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</si>
  <si>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</si>
  <si>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</si>
  <si>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</si>
  <si>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</si>
  <si>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</si>
  <si>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</si>
  <si>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</si>
  <si>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</si>
  <si>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</si>
  <si>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</si>
  <si>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</si>
  <si>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</si>
  <si>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</si>
  <si>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</si>
  <si>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</si>
  <si>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</si>
  <si>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</si>
  <si>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</si>
  <si>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</si>
  <si>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</si>
  <si>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</si>
  <si>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</si>
  <si>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</si>
  <si>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</si>
  <si>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</si>
  <si>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</si>
  <si>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</si>
  <si>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</si>
  <si>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</si>
  <si>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</si>
  <si>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</si>
  <si>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</si>
  <si>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</si>
  <si>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</si>
  <si>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</si>
  <si>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</si>
  <si>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</si>
  <si>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</si>
  <si>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</si>
  <si>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</si>
  <si>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</si>
  <si>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</si>
  <si>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</si>
  <si>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</si>
  <si>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</si>
  <si>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</si>
  <si>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</si>
  <si>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</si>
  <si>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</si>
  <si>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</si>
  <si>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</si>
  <si>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</si>
  <si>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</si>
  <si>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</si>
  <si>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</si>
  <si>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</si>
  <si>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</si>
  <si>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</si>
  <si>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</si>
  <si>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</si>
  <si>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</si>
  <si>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</si>
  <si>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</si>
  <si>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</si>
  <si>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</si>
  <si>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</si>
  <si>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</si>
  <si>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</si>
  <si>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</si>
  <si>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</si>
  <si>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</si>
  <si>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</si>
  <si>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</si>
  <si>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</si>
  <si>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</si>
  <si>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</si>
  <si>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</si>
  <si>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</si>
  <si>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</si>
  <si>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</si>
  <si>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</si>
  <si>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</si>
  <si>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</si>
  <si>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</si>
  <si>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</si>
  <si>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</si>
  <si>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</si>
  <si>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</si>
  <si>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</si>
  <si>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</si>
  <si>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</si>
  <si>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</si>
  <si>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</si>
  <si>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</si>
  <si>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</si>
  <si>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</si>
  <si>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</si>
  <si>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</si>
  <si>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</si>
  <si>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</si>
  <si>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</si>
  <si>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</si>
  <si>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</si>
  <si>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</si>
  <si>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</si>
  <si>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</si>
  <si>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</si>
  <si>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Hector Sepulveda</t>
  </si>
  <si>
    <t>11.658.463-8</t>
  </si>
  <si>
    <t>Acople camlock Al de 1" tipo C</t>
  </si>
  <si>
    <t>Acople camlock Al de 1" tipo F</t>
  </si>
  <si>
    <t>Manguera PVC de 1"</t>
  </si>
  <si>
    <t>m</t>
  </si>
  <si>
    <t>Manguera PVC de 2"</t>
  </si>
  <si>
    <t>Abrazadera de 1 perno 1"</t>
  </si>
  <si>
    <t>insuver</t>
  </si>
  <si>
    <t>Abrazadera de 1 perno 2" 56-59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</si>
</sst>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3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2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0" fontId="54" fillId="33" borderId="15" xfId="45" applyFont="1" applyFill="1" applyBorder="1" applyAlignment="1" applyProtection="1">
      <alignment horizontal="left"/>
      <protection/>
    </xf>
    <xf numFmtId="164" fontId="55" fillId="33" borderId="15" xfId="0" applyNumberFormat="1" applyFont="1" applyFill="1" applyBorder="1" applyAlignment="1" applyProtection="1">
      <alignment horizontal="left" vertical="center"/>
      <protection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164" fontId="55" fillId="33" borderId="26" xfId="0" applyNumberFormat="1" applyFont="1" applyFill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51" fillId="0" borderId="30" xfId="0" applyFont="1" applyBorder="1" applyAlignment="1" applyProtection="1">
      <alignment horizontal="center"/>
      <protection locked="0"/>
    </xf>
    <xf numFmtId="0" fontId="51" fillId="0" borderId="31" xfId="0" applyFont="1" applyBorder="1" applyAlignment="1" applyProtection="1">
      <alignment horizontal="center"/>
      <protection locked="0"/>
    </xf>
    <xf numFmtId="0" fontId="56" fillId="33" borderId="27" xfId="0" applyFont="1" applyFill="1" applyBorder="1" applyAlignment="1" applyProtection="1">
      <alignment/>
      <protection locked="0"/>
    </xf>
    <xf numFmtId="0" fontId="56" fillId="33" borderId="14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/>
      <protection locked="0"/>
    </xf>
    <xf numFmtId="0" fontId="56" fillId="33" borderId="32" xfId="0" applyFont="1" applyFill="1" applyBorder="1" applyAlignment="1" applyProtection="1">
      <alignment/>
      <protection locked="0"/>
    </xf>
    <xf numFmtId="0" fontId="56" fillId="33" borderId="25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0" fontId="56" fillId="33" borderId="26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30" xfId="0" applyFont="1" applyFill="1" applyBorder="1" applyAlignment="1" applyProtection="1">
      <alignment horizontal="right"/>
      <protection locked="0"/>
    </xf>
    <xf numFmtId="1" fontId="51" fillId="33" borderId="31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3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35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6" xfId="0" applyFont="1" applyFill="1" applyBorder="1" applyAlignment="1" applyProtection="1">
      <alignment horizontal="right"/>
      <protection locked="0"/>
    </xf>
    <xf numFmtId="1" fontId="51" fillId="33" borderId="37" xfId="0" applyNumberFormat="1" applyFont="1" applyFill="1" applyBorder="1" applyAlignment="1" applyProtection="1">
      <alignment horizontal="center"/>
      <protection/>
    </xf>
    <xf numFmtId="165" fontId="57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/>
    </xf>
    <xf numFmtId="166" fontId="51" fillId="33" borderId="27" xfId="0" applyNumberFormat="1" applyFont="1" applyFill="1" applyBorder="1" applyAlignment="1" applyProtection="1">
      <alignment horizontal="center"/>
      <protection locked="0"/>
    </xf>
    <xf numFmtId="166" fontId="51" fillId="33" borderId="12" xfId="0" applyNumberFormat="1" applyFont="1" applyFill="1" applyBorder="1" applyAlignment="1" applyProtection="1">
      <alignment horizontal="center"/>
      <protection/>
    </xf>
    <xf numFmtId="166" fontId="51" fillId="33" borderId="32" xfId="0" applyNumberFormat="1" applyFont="1" applyFill="1" applyBorder="1" applyAlignment="1" applyProtection="1">
      <alignment horizontal="center"/>
      <protection/>
    </xf>
    <xf numFmtId="166" fontId="51" fillId="33" borderId="32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8" xfId="0" applyNumberFormat="1" applyFont="1" applyFill="1" applyBorder="1" applyAlignment="1" applyProtection="1">
      <alignment horizontal="center"/>
      <protection/>
    </xf>
    <xf numFmtId="166" fontId="51" fillId="33" borderId="38" xfId="0" applyNumberFormat="1" applyFont="1" applyFill="1" applyBorder="1" applyAlignment="1" applyProtection="1">
      <alignment horizont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2" fillId="0" borderId="0" xfId="0" applyNumberFormat="1" applyFont="1" applyFill="1" applyBorder="1" applyAlignment="1" applyProtection="1">
      <alignment/>
      <protection/>
    </xf>
    <xf numFmtId="166" fontId="58" fillId="33" borderId="12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51" fillId="33" borderId="10" xfId="0" applyNumberFormat="1" applyFont="1" applyFill="1" applyBorder="1" applyAlignment="1" applyProtection="1">
      <alignment horizontal="center"/>
      <protection locked="0"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56" fillId="33" borderId="12" xfId="0" applyFont="1" applyFill="1" applyBorder="1" applyAlignment="1" applyProtection="1">
      <alignment horizontal="center"/>
      <protection locked="0"/>
    </xf>
    <xf numFmtId="0" fontId="56" fillId="33" borderId="15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6" fillId="33" borderId="14" xfId="0" applyFont="1" applyFill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 horizontal="left"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66" fontId="52" fillId="33" borderId="0" xfId="0" applyNumberFormat="1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166" fontId="53" fillId="33" borderId="0" xfId="0" applyNumberFormat="1" applyFont="1" applyFill="1" applyBorder="1" applyAlignment="1" applyProtection="1">
      <alignment horizontal="left"/>
      <protection/>
    </xf>
    <xf numFmtId="0" fontId="59" fillId="33" borderId="14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M6" sqref="M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7">
        <v>1237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581</v>
      </c>
      <c r="E4" s="38" t="s">
        <v>12</v>
      </c>
      <c r="F4" s="40"/>
      <c r="G4" s="40"/>
      <c r="H4" s="41"/>
      <c r="I4" s="38" t="s">
        <v>9</v>
      </c>
      <c r="J4" s="98">
        <f>VLOOKUP(D4,CLIENTES,10,FALSE)</f>
        <v>0</v>
      </c>
      <c r="K4" s="20"/>
    </row>
    <row r="5" spans="2:11" ht="15">
      <c r="B5" s="42"/>
      <c r="C5" s="43"/>
      <c r="D5" s="44"/>
      <c r="E5" s="114">
        <f>VLOOKUP(D4,CLIENTES,4,FALSE)</f>
        <v>0</v>
      </c>
      <c r="F5" s="114"/>
      <c r="G5" s="114"/>
      <c r="H5" s="114"/>
      <c r="I5" s="114"/>
      <c r="J5" s="115"/>
      <c r="K5" s="20"/>
    </row>
    <row r="6" spans="2:10" ht="17.25" customHeight="1">
      <c r="B6" s="42" t="s">
        <v>27</v>
      </c>
      <c r="C6" s="43"/>
      <c r="D6" s="45" t="str">
        <f>VLOOKUP(D4,CLIENTES,2,FALSE)</f>
        <v>Hector Sepulveda</v>
      </c>
      <c r="E6" s="43" t="s">
        <v>7</v>
      </c>
      <c r="F6" s="116">
        <f>VLOOKUP(D4,CLIENTES,5,FALSE)</f>
        <v>0</v>
      </c>
      <c r="G6" s="116"/>
      <c r="H6" s="116"/>
      <c r="I6" s="97">
        <f>VLOOKUP(D4,CLIENTES,11,FALSE)</f>
        <v>0</v>
      </c>
      <c r="J6" s="46"/>
    </row>
    <row r="7" spans="2:10" ht="15">
      <c r="B7" s="42" t="s">
        <v>25</v>
      </c>
      <c r="C7" s="43"/>
      <c r="D7" s="45">
        <f>VLOOKUP(D4,CLIENTES,3,FALSE)</f>
        <v>0</v>
      </c>
      <c r="E7" s="43" t="s">
        <v>8</v>
      </c>
      <c r="F7" s="116">
        <f>VLOOKUP(D4,CLIENTES,6,FALSE)</f>
        <v>0</v>
      </c>
      <c r="G7" s="116"/>
      <c r="H7" s="116"/>
      <c r="I7" s="43" t="s">
        <v>26</v>
      </c>
      <c r="J7" s="99">
        <f>VLOOKUP(D4,CLIENTES,8,FALSE)</f>
        <v>0</v>
      </c>
    </row>
    <row r="8" spans="2:12" ht="15.75" thickBot="1">
      <c r="B8" s="112" t="s">
        <v>28</v>
      </c>
      <c r="C8" s="113"/>
      <c r="D8" s="45">
        <f>VLOOKUP(D4,CLIENTES,7,FALSE)</f>
        <v>0</v>
      </c>
      <c r="E8" s="43" t="s">
        <v>11</v>
      </c>
      <c r="F8" s="116">
        <f>VLOOKUP(D4,CLIENTES,12,FALSE)</f>
        <v>0</v>
      </c>
      <c r="G8" s="116"/>
      <c r="H8" s="116"/>
      <c r="I8" s="43" t="s">
        <v>14</v>
      </c>
      <c r="J8" s="47">
        <f ca="1">TODAY()</f>
        <v>41621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8" t="s">
        <v>24</v>
      </c>
      <c r="D10" s="109"/>
      <c r="E10" s="110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/>
      <c r="M10" s="25" t="s">
        <v>588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0">
        <v>1</v>
      </c>
      <c r="C11" s="111" t="s">
        <v>582</v>
      </c>
      <c r="D11" s="109"/>
      <c r="E11" s="110"/>
      <c r="F11" s="102">
        <v>8</v>
      </c>
      <c r="G11" s="57" t="s">
        <v>23</v>
      </c>
      <c r="H11" s="88">
        <f>VLOOKUP(B11,COTIZADO,8,FALSE)</f>
        <v>3867</v>
      </c>
      <c r="I11" s="89">
        <v>0</v>
      </c>
      <c r="J11" s="90">
        <f aca="true" t="shared" si="0" ref="J11:J28">F11*H11*(1-I11/100)</f>
        <v>30936</v>
      </c>
      <c r="K11" s="28">
        <v>1</v>
      </c>
      <c r="L11" s="29">
        <v>3867</v>
      </c>
      <c r="M11" s="29"/>
      <c r="N11" s="29"/>
      <c r="O11" s="29"/>
      <c r="P11" s="30">
        <v>1</v>
      </c>
      <c r="Q11" s="31">
        <f>+L11</f>
        <v>3867</v>
      </c>
      <c r="R11" s="35">
        <f>Q11*P11</f>
        <v>3867</v>
      </c>
    </row>
    <row r="12" spans="2:18" ht="15">
      <c r="B12" s="101">
        <v>2</v>
      </c>
      <c r="C12" s="105" t="s">
        <v>583</v>
      </c>
      <c r="D12" s="106"/>
      <c r="E12" s="107"/>
      <c r="F12" s="103">
        <v>8</v>
      </c>
      <c r="G12" s="61" t="s">
        <v>23</v>
      </c>
      <c r="H12" s="91">
        <f aca="true" t="shared" si="1" ref="H12:H28">VLOOKUP(B12,COTIZADO,8,FALSE)</f>
        <v>1840</v>
      </c>
      <c r="I12" s="92">
        <v>0</v>
      </c>
      <c r="J12" s="93">
        <f t="shared" si="0"/>
        <v>14720</v>
      </c>
      <c r="K12" s="28">
        <v>2</v>
      </c>
      <c r="L12" s="29">
        <v>1840</v>
      </c>
      <c r="M12" s="29"/>
      <c r="N12" s="29"/>
      <c r="O12" s="29"/>
      <c r="P12" s="30">
        <v>1</v>
      </c>
      <c r="Q12" s="31">
        <f>+L12</f>
        <v>1840</v>
      </c>
      <c r="R12" s="35">
        <f aca="true" t="shared" si="2" ref="R12:R28">Q12*P12</f>
        <v>1840</v>
      </c>
    </row>
    <row r="13" spans="2:18" ht="15">
      <c r="B13" s="101">
        <v>3</v>
      </c>
      <c r="C13" s="105" t="s">
        <v>587</v>
      </c>
      <c r="D13" s="106"/>
      <c r="E13" s="107"/>
      <c r="F13" s="103">
        <v>16</v>
      </c>
      <c r="G13" s="61" t="s">
        <v>23</v>
      </c>
      <c r="H13" s="91">
        <f t="shared" si="1"/>
        <v>1686</v>
      </c>
      <c r="I13" s="92">
        <v>0</v>
      </c>
      <c r="J13" s="93">
        <f t="shared" si="0"/>
        <v>26976</v>
      </c>
      <c r="K13" s="28">
        <v>3</v>
      </c>
      <c r="L13" s="29">
        <v>1686</v>
      </c>
      <c r="M13" s="29"/>
      <c r="N13" s="29"/>
      <c r="O13" s="29"/>
      <c r="P13" s="30">
        <v>1</v>
      </c>
      <c r="Q13" s="31">
        <f>+L13</f>
        <v>1686</v>
      </c>
      <c r="R13" s="35">
        <f t="shared" si="2"/>
        <v>1686</v>
      </c>
    </row>
    <row r="14" spans="2:18" ht="15">
      <c r="B14" s="101">
        <v>4</v>
      </c>
      <c r="C14" s="105" t="s">
        <v>584</v>
      </c>
      <c r="D14" s="106"/>
      <c r="E14" s="107"/>
      <c r="F14" s="103">
        <v>10</v>
      </c>
      <c r="G14" s="61" t="s">
        <v>585</v>
      </c>
      <c r="H14" s="91">
        <f t="shared" si="1"/>
        <v>2217</v>
      </c>
      <c r="I14" s="92">
        <v>0</v>
      </c>
      <c r="J14" s="93">
        <f t="shared" si="0"/>
        <v>22170</v>
      </c>
      <c r="K14" s="28">
        <v>4</v>
      </c>
      <c r="L14" s="29">
        <v>2217</v>
      </c>
      <c r="M14" s="29"/>
      <c r="N14" s="29"/>
      <c r="O14" s="29"/>
      <c r="P14" s="30">
        <v>1</v>
      </c>
      <c r="Q14" s="31">
        <f>+L14</f>
        <v>2217</v>
      </c>
      <c r="R14" s="35">
        <f t="shared" si="2"/>
        <v>2217</v>
      </c>
    </row>
    <row r="15" spans="2:18" ht="15">
      <c r="B15" s="101">
        <v>5</v>
      </c>
      <c r="C15" s="105" t="s">
        <v>586</v>
      </c>
      <c r="D15" s="106"/>
      <c r="E15" s="107"/>
      <c r="F15" s="103">
        <v>4</v>
      </c>
      <c r="G15" s="61" t="s">
        <v>585</v>
      </c>
      <c r="H15" s="91">
        <f t="shared" si="1"/>
        <v>4080</v>
      </c>
      <c r="I15" s="92">
        <v>0</v>
      </c>
      <c r="J15" s="93">
        <f t="shared" si="0"/>
        <v>16320</v>
      </c>
      <c r="K15" s="28">
        <v>5</v>
      </c>
      <c r="L15" s="29">
        <v>3825</v>
      </c>
      <c r="M15" s="29">
        <v>2550</v>
      </c>
      <c r="N15" s="29">
        <f>+M15*1.6</f>
        <v>4080</v>
      </c>
      <c r="O15" s="29"/>
      <c r="P15" s="30">
        <v>1</v>
      </c>
      <c r="Q15" s="31">
        <f>+N15</f>
        <v>4080</v>
      </c>
      <c r="R15" s="35">
        <f t="shared" si="2"/>
        <v>4080</v>
      </c>
    </row>
    <row r="16" spans="2:18" ht="15">
      <c r="B16" s="101">
        <v>6</v>
      </c>
      <c r="C16" s="105" t="s">
        <v>589</v>
      </c>
      <c r="D16" s="106"/>
      <c r="E16" s="107"/>
      <c r="F16" s="103">
        <v>4</v>
      </c>
      <c r="G16" s="61" t="s">
        <v>23</v>
      </c>
      <c r="H16" s="91">
        <f t="shared" si="1"/>
        <v>2327</v>
      </c>
      <c r="I16" s="92">
        <v>0</v>
      </c>
      <c r="J16" s="93">
        <f t="shared" si="0"/>
        <v>9308</v>
      </c>
      <c r="K16" s="28">
        <v>6</v>
      </c>
      <c r="L16" s="29">
        <v>2327</v>
      </c>
      <c r="M16" s="29"/>
      <c r="N16" s="29"/>
      <c r="O16" s="29"/>
      <c r="P16" s="30">
        <v>1</v>
      </c>
      <c r="Q16" s="31">
        <f>+L16</f>
        <v>2327</v>
      </c>
      <c r="R16" s="35">
        <f t="shared" si="2"/>
        <v>2327</v>
      </c>
    </row>
    <row r="17" spans="2:18" ht="15">
      <c r="B17" s="117">
        <v>7</v>
      </c>
      <c r="C17" s="105"/>
      <c r="D17" s="106"/>
      <c r="E17" s="107"/>
      <c r="F17" s="103"/>
      <c r="G17" s="61"/>
      <c r="H17" s="91">
        <f t="shared" si="1"/>
        <v>0</v>
      </c>
      <c r="I17" s="92">
        <v>0</v>
      </c>
      <c r="J17" s="93">
        <f t="shared" si="0"/>
        <v>0</v>
      </c>
      <c r="K17" s="118">
        <v>7</v>
      </c>
      <c r="L17" s="29"/>
      <c r="M17" s="29"/>
      <c r="N17" s="29"/>
      <c r="O17" s="29"/>
      <c r="P17" s="30">
        <v>1.7</v>
      </c>
      <c r="Q17" s="31"/>
      <c r="R17" s="35">
        <f t="shared" si="2"/>
        <v>0</v>
      </c>
    </row>
    <row r="18" spans="2:18" ht="15">
      <c r="B18" s="117">
        <v>8</v>
      </c>
      <c r="C18" s="105"/>
      <c r="D18" s="106"/>
      <c r="E18" s="107"/>
      <c r="F18" s="103"/>
      <c r="G18" s="61"/>
      <c r="H18" s="91">
        <f t="shared" si="1"/>
        <v>0</v>
      </c>
      <c r="I18" s="92">
        <v>0</v>
      </c>
      <c r="J18" s="93">
        <f t="shared" si="0"/>
        <v>0</v>
      </c>
      <c r="K18" s="118">
        <v>8</v>
      </c>
      <c r="L18" s="29">
        <f>2200*(1-0.1)</f>
        <v>1980</v>
      </c>
      <c r="M18" s="29"/>
      <c r="N18" s="29"/>
      <c r="O18" s="29"/>
      <c r="P18" s="30">
        <v>1.7</v>
      </c>
      <c r="Q18" s="31"/>
      <c r="R18" s="35">
        <f t="shared" si="2"/>
        <v>0</v>
      </c>
    </row>
    <row r="19" spans="2:18" ht="15">
      <c r="B19" s="117">
        <v>9</v>
      </c>
      <c r="C19" s="105"/>
      <c r="D19" s="106"/>
      <c r="E19" s="107"/>
      <c r="F19" s="103"/>
      <c r="G19" s="61"/>
      <c r="H19" s="91">
        <f t="shared" si="1"/>
        <v>0</v>
      </c>
      <c r="I19" s="92">
        <v>0</v>
      </c>
      <c r="J19" s="93">
        <f t="shared" si="0"/>
        <v>0</v>
      </c>
      <c r="K19" s="118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17">
        <v>10</v>
      </c>
      <c r="C20" s="105"/>
      <c r="D20" s="106"/>
      <c r="E20" s="107"/>
      <c r="F20" s="103"/>
      <c r="G20" s="61"/>
      <c r="H20" s="91">
        <f t="shared" si="1"/>
        <v>0</v>
      </c>
      <c r="I20" s="92">
        <v>0</v>
      </c>
      <c r="J20" s="93">
        <f t="shared" si="0"/>
        <v>0</v>
      </c>
      <c r="K20" s="118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17">
        <v>11</v>
      </c>
      <c r="C21" s="105"/>
      <c r="D21" s="106"/>
      <c r="E21" s="107"/>
      <c r="F21" s="103"/>
      <c r="G21" s="61"/>
      <c r="H21" s="91">
        <f t="shared" si="1"/>
        <v>0</v>
      </c>
      <c r="I21" s="92">
        <v>0</v>
      </c>
      <c r="J21" s="93">
        <f t="shared" si="0"/>
        <v>0</v>
      </c>
      <c r="K21" s="118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17">
        <v>12</v>
      </c>
      <c r="C22" s="105"/>
      <c r="D22" s="106"/>
      <c r="E22" s="107"/>
      <c r="F22" s="103"/>
      <c r="G22" s="61"/>
      <c r="H22" s="91">
        <f t="shared" si="1"/>
        <v>0</v>
      </c>
      <c r="I22" s="92">
        <v>0</v>
      </c>
      <c r="J22" s="93">
        <f t="shared" si="0"/>
        <v>0</v>
      </c>
      <c r="K22" s="11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17">
        <v>13</v>
      </c>
      <c r="C23" s="105"/>
      <c r="D23" s="106"/>
      <c r="E23" s="107"/>
      <c r="F23" s="103"/>
      <c r="G23" s="61"/>
      <c r="H23" s="91">
        <f t="shared" si="1"/>
        <v>0</v>
      </c>
      <c r="I23" s="92">
        <v>0</v>
      </c>
      <c r="J23" s="93">
        <f t="shared" si="0"/>
        <v>0</v>
      </c>
      <c r="K23" s="11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17">
        <v>14</v>
      </c>
      <c r="C24" s="105"/>
      <c r="D24" s="106"/>
      <c r="E24" s="107"/>
      <c r="F24" s="103"/>
      <c r="G24" s="61"/>
      <c r="H24" s="91">
        <f t="shared" si="1"/>
        <v>0</v>
      </c>
      <c r="I24" s="92">
        <v>0</v>
      </c>
      <c r="J24" s="93">
        <f t="shared" si="0"/>
        <v>0</v>
      </c>
      <c r="K24" s="11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17">
        <v>15</v>
      </c>
      <c r="C25" s="58"/>
      <c r="D25" s="59"/>
      <c r="E25" s="60"/>
      <c r="F25" s="103"/>
      <c r="G25" s="61"/>
      <c r="H25" s="91">
        <f t="shared" si="1"/>
        <v>0</v>
      </c>
      <c r="I25" s="92">
        <v>0</v>
      </c>
      <c r="J25" s="93">
        <f t="shared" si="0"/>
        <v>0</v>
      </c>
      <c r="K25" s="11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17">
        <v>16</v>
      </c>
      <c r="C26" s="58"/>
      <c r="D26" s="59"/>
      <c r="E26" s="60"/>
      <c r="F26" s="103"/>
      <c r="G26" s="61"/>
      <c r="H26" s="91">
        <f t="shared" si="1"/>
        <v>0</v>
      </c>
      <c r="I26" s="92">
        <v>0</v>
      </c>
      <c r="J26" s="93">
        <f t="shared" si="0"/>
        <v>0</v>
      </c>
      <c r="K26" s="11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17">
        <v>17</v>
      </c>
      <c r="C27" s="58"/>
      <c r="D27" s="59"/>
      <c r="E27" s="60"/>
      <c r="F27" s="103"/>
      <c r="G27" s="61"/>
      <c r="H27" s="91">
        <f t="shared" si="1"/>
        <v>0</v>
      </c>
      <c r="I27" s="92">
        <v>0</v>
      </c>
      <c r="J27" s="93">
        <f t="shared" si="0"/>
        <v>0</v>
      </c>
      <c r="K27" s="11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17">
        <v>18</v>
      </c>
      <c r="C28" s="62"/>
      <c r="D28" s="63"/>
      <c r="E28" s="64"/>
      <c r="F28" s="103"/>
      <c r="G28" s="61"/>
      <c r="H28" s="94">
        <f t="shared" si="1"/>
        <v>0</v>
      </c>
      <c r="I28" s="95">
        <v>0</v>
      </c>
      <c r="J28" s="96">
        <f t="shared" si="0"/>
        <v>0</v>
      </c>
      <c r="K28" s="11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5" t="s">
        <v>17</v>
      </c>
      <c r="C29" s="104"/>
      <c r="D29" s="43"/>
      <c r="E29" s="43"/>
      <c r="F29" s="66"/>
      <c r="G29" s="67" t="s">
        <v>3</v>
      </c>
      <c r="H29" s="68"/>
      <c r="I29" s="69"/>
      <c r="J29" s="70">
        <f>SUM(J11:J28)</f>
        <v>120430</v>
      </c>
    </row>
    <row r="30" spans="2:10" ht="15">
      <c r="B30" s="71"/>
      <c r="C30" s="72"/>
      <c r="D30" s="73"/>
      <c r="E30" s="43"/>
      <c r="F30" s="74"/>
      <c r="G30" s="75" t="s">
        <v>13</v>
      </c>
      <c r="H30" s="76"/>
      <c r="I30" s="77"/>
      <c r="J30" s="78">
        <f>J29*I30</f>
        <v>0</v>
      </c>
    </row>
    <row r="31" spans="2:10" ht="15">
      <c r="B31" s="42"/>
      <c r="C31" s="43"/>
      <c r="D31" s="43"/>
      <c r="E31" s="43"/>
      <c r="F31" s="79"/>
      <c r="G31" s="80" t="s">
        <v>4</v>
      </c>
      <c r="H31" s="72"/>
      <c r="I31" s="81"/>
      <c r="J31" s="78">
        <f>J29-J30</f>
        <v>120430</v>
      </c>
    </row>
    <row r="32" spans="2:10" ht="15">
      <c r="B32" s="42"/>
      <c r="C32" s="43"/>
      <c r="D32" s="43"/>
      <c r="E32" s="43"/>
      <c r="F32" s="74"/>
      <c r="G32" s="75">
        <v>0.19</v>
      </c>
      <c r="H32" s="76"/>
      <c r="I32" s="77">
        <v>0.19</v>
      </c>
      <c r="J32" s="78">
        <f>J31*I32</f>
        <v>22881.7</v>
      </c>
    </row>
    <row r="33" spans="2:10" ht="15.75" thickBot="1">
      <c r="B33" s="48"/>
      <c r="C33" s="49"/>
      <c r="D33" s="49"/>
      <c r="E33" s="49"/>
      <c r="F33" s="82"/>
      <c r="G33" s="83" t="s">
        <v>2</v>
      </c>
      <c r="H33" s="84"/>
      <c r="I33" s="85"/>
      <c r="J33" s="86">
        <f>J31+J32</f>
        <v>143311.7</v>
      </c>
    </row>
  </sheetData>
  <sheetProtection sheet="1" objects="1" scenarios="1" formatCells="0"/>
  <mergeCells count="20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0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3" ht="15">
      <c r="A107">
        <v>106</v>
      </c>
      <c r="B107" s="36" t="s">
        <v>581</v>
      </c>
      <c r="C107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2013-08-01T02:33:13Z</cp:lastPrinted>
  <dcterms:created xsi:type="dcterms:W3CDTF">2013-07-12T05:01:37Z</dcterms:created>
  <dcterms:modified xsi:type="dcterms:W3CDTF">2013-12-13T18:32:28Z</dcterms:modified>
  <cp:category/>
  <cp:version/>
  <cp:contentType/>
  <cp:contentStatus/>
</cp:coreProperties>
</file>