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<sst xmlns="http://schemas.openxmlformats.org/spreadsheetml/2006/main" count="825" uniqueCount="594">
  <si>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</si>
  <si>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</si>
  <si>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</si>
  <si>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</si>
  <si>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</si>
  <si>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</si>
  <si>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</si>
  <si>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</si>
  <si>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</si>
  <si>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</si>
  <si>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</si>
  <si>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</si>
  <si>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</si>
  <si>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</si>
  <si>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</si>
  <si>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</si>
  <si>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</si>
  <si>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</si>
  <si>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</si>
  <si>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</si>
  <si>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</si>
  <si>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</si>
  <si>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</si>
  <si>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</si>
  <si>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</si>
  <si>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</si>
  <si>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</si>
  <si>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</si>
  <si>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</si>
  <si>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</si>
  <si>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</si>
  <si>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</si>
  <si>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</si>
  <si>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</si>
  <si>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</si>
  <si>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</si>
  <si>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</si>
  <si>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</si>
  <si>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</si>
  <si>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</si>
  <si>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</si>
  <si>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</si>
  <si>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</si>
  <si>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</si>
  <si>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</si>
  <si>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</si>
  <si>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</si>
  <si>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</si>
  <si>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</si>
  <si>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</si>
  <si>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</si>
  <si>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</si>
  <si>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</si>
  <si>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</si>
  <si>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</si>
  <si>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</si>
  <si>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</si>
  <si>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</si>
  <si>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</si>
  <si>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</si>
  <si>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</si>
  <si>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</si>
  <si>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</si>
  <si>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</si>
  <si>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</si>
  <si>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</si>
  <si>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</si>
  <si>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</si>
  <si>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</si>
  <si>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</si>
  <si>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</si>
  <si>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</si>
  <si>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</si>
  <si>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</si>
  <si>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</si>
  <si>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</si>
  <si>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</si>
  <si>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</si>
  <si>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</si>
  <si>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</si>
  <si>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</si>
  <si>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</si>
  <si>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</si>
  <si>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</si>
  <si>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</si>
  <si>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</si>
  <si>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</si>
  <si>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</si>
  <si>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</si>
  <si>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</si>
  <si>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</si>
  <si>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</si>
  <si>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</si>
  <si>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</si>
  <si>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</si>
  <si>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</si>
  <si>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</si>
  <si>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</si>
  <si>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</si>
  <si>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</si>
  <si>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</si>
  <si>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</si>
  <si>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</si>
  <si>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</si>
  <si>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</si>
  <si>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</si>
  <si>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</si>
  <si>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</si>
  <si>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</si>
  <si>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</si>
  <si>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</si>
  <si>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</si>
  <si>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</si>
  <si>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</si>
  <si>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</si>
  <si>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</si>
  <si>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</si>
  <si>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</si>
  <si>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</si>
  <si>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</si>
  <si>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</si>
  <si>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</si>
  <si>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</si>
  <si>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</si>
  <si>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</si>
  <si>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</si>
  <si>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</si>
  <si>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</si>
  <si>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</si>
  <si>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</si>
  <si>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</si>
  <si>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</si>
  <si>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</si>
  <si>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</si>
  <si>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</si>
  <si>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</si>
  <si>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</si>
  <si>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</si>
  <si>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</si>
  <si>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</si>
  <si>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</si>
  <si>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</si>
  <si>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</si>
  <si>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</si>
  <si>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</si>
  <si>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</si>
  <si>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</si>
  <si>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</si>
  <si>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</si>
  <si>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</si>
  <si>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</si>
  <si>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</si>
  <si>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</si>
  <si>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</si>
  <si>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</si>
  <si>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</si>
  <si>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</si>
  <si>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</si>
  <si>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</si>
  <si>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</si>
  <si>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</si>
  <si>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</si>
  <si>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</si>
  <si>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</si>
  <si>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</si>
  <si>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</si>
  <si>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</si>
  <si>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</si>
  <si>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</si>
  <si>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</si>
  <si>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</si>
  <si>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</si>
  <si>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</si>
  <si>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</si>
  <si>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</si>
  <si>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</si>
  <si>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</si>
  <si>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</si>
  <si>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</si>
  <si>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</si>
  <si>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</si>
  <si>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</si>
  <si>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</si>
  <si>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</si>
  <si>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</si>
  <si>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</si>
  <si>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</si>
  <si>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</si>
  <si>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</si>
  <si>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</si>
  <si>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</si>
  <si>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</si>
  <si>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</si>
  <si>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</si>
  <si>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</si>
  <si>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</si>
  <si>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</si>
  <si>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</si>
  <si>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</si>
  <si>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</si>
  <si>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</si>
  <si>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</si>
  <si>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</si>
  <si>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</si>
  <si>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</si>
  <si>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</si>
  <si>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</si>
  <si>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</si>
  <si>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</si>
  <si>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</si>
  <si>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</si>
  <si>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</si>
  <si>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</si>
  <si>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</si>
  <si>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</si>
  <si>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</si>
  <si>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</si>
  <si>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</si>
  <si>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</si>
  <si>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</si>
  <si>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</si>
  <si>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</si>
  <si>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</si>
  <si>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</si>
  <si>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</si>
  <si>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</si>
  <si>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</si>
  <si>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</si>
  <si>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</si>
  <si>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</si>
  <si>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</si>
  <si>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</si>
  <si>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</si>
  <si>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</si>
  <si>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</si>
  <si>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</si>
  <si>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</si>
  <si>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</si>
  <si>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</si>
  <si>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</si>
  <si>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</si>
  <si>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</si>
  <si>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</si>
  <si>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</si>
  <si>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</si>
  <si>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</si>
  <si>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</si>
  <si>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</si>
  <si>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</si>
  <si>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</si>
  <si>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</si>
  <si>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</si>
  <si>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</si>
  <si>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</si>
  <si>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</si>
  <si>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</si>
  <si>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</si>
  <si>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</si>
  <si>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</si>
  <si>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</si>
  <si>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</si>
  <si>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</si>
  <si>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</si>
  <si>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</si>
  <si>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</si>
  <si>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</si>
  <si>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</si>
  <si>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</si>
  <si>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</si>
  <si>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</si>
  <si>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</si>
  <si>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</si>
  <si>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</si>
  <si>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</si>
  <si>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</si>
  <si>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</si>
  <si>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</si>
  <si>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</si>
  <si>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</si>
  <si>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</si>
  <si>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</si>
  <si>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</si>
  <si>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</si>
  <si>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</si>
  <si>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</si>
  <si>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</si>
  <si>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</si>
  <si>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</si>
  <si>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</si>
  <si>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</si>
  <si>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</si>
  <si>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</si>
  <si>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</si>
  <si>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</si>
  <si>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</si>
  <si>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</si>
  <si>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</si>
  <si>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</si>
  <si>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</si>
  <si>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</si>
  <si>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</si>
  <si>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</si>
  <si>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</si>
  <si>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</si>
  <si>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</si>
  <si>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</si>
  <si>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</si>
  <si>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</si>
  <si>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</si>
  <si>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</si>
  <si>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</si>
  <si>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</si>
  <si>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</si>
  <si>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</si>
  <si>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</si>
  <si>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</si>
  <si>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</si>
  <si>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</si>
  <si>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</si>
  <si>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</si>
  <si>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</si>
  <si>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</si>
  <si>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</si>
  <si>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</si>
  <si>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</si>
  <si>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</si>
  <si>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</si>
  <si>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</si>
  <si>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</si>
  <si>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</si>
  <si>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</si>
  <si>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</si>
  <si>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</si>
  <si>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</si>
  <si>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</si>
  <si>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</si>
  <si>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</si>
  <si>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</si>
  <si>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</si>
  <si>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</si>
  <si>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</si>
  <si>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</si>
  <si>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</si>
  <si>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</si>
  <si>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</si>
  <si>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</si>
  <si>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</si>
  <si>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</si>
  <si>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</si>
  <si>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</si>
  <si>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</si>
  <si>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</si>
  <si>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</si>
  <si>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</si>
  <si>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</si>
  <si>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</si>
  <si>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</si>
  <si>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</si>
  <si>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</si>
  <si>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</si>
  <si>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</si>
  <si>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</si>
  <si>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</si>
  <si>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</si>
  <si>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</si>
  <si>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</si>
  <si>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</si>
  <si>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</si>
  <si>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</si>
  <si>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</si>
  <si>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</si>
  <si>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</si>
  <si>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</si>
  <si>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</si>
  <si>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</si>
  <si>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</si>
  <si>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</si>
  <si>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</si>
  <si>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</si>
  <si>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</si>
  <si>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</si>
  <si>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</si>
  <si>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</si>
  <si>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</si>
  <si>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</si>
  <si>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</si>
  <si>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</si>
  <si>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</si>
  <si>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</si>
  <si>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</si>
  <si>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</si>
  <si>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</si>
  <si>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</si>
  <si>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</si>
  <si>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</si>
  <si>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</si>
  <si>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</si>
  <si>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</si>
  <si>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</si>
  <si>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</si>
  <si>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</si>
  <si>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</si>
  <si>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</si>
  <si>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</si>
  <si>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</si>
  <si>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</si>
  <si>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</si>
  <si>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</si>
  <si>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</si>
  <si>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</si>
  <si>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</si>
  <si>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</si>
  <si>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</si>
  <si>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</si>
  <si>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</si>
  <si>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</si>
  <si>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</si>
  <si>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</si>
  <si>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</si>
  <si>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</si>
  <si>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</si>
  <si>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</si>
  <si>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</si>
  <si>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</si>
  <si>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</si>
  <si>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</si>
  <si>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</si>
  <si>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</si>
  <si>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</si>
  <si>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</si>
  <si>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</si>
  <si>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</si>
  <si>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</si>
  <si>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</si>
  <si>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</si>
  <si>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</si>
  <si>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</si>
  <si>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</si>
  <si>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</si>
  <si>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</si>
  <si>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</si>
  <si>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</si>
  <si>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</si>
  <si>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</si>
  <si>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</si>
  <si>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</si>
  <si>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</si>
  <si>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</si>
  <si>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</si>
  <si>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</si>
  <si>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</si>
  <si>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</si>
  <si>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</si>
  <si>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</si>
  <si>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</si>
  <si>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</si>
  <si>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</si>
  <si>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</si>
  <si>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</si>
  <si>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</si>
  <si>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</si>
  <si>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</si>
  <si>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</si>
  <si>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</si>
  <si>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</si>
  <si>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</si>
  <si>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</si>
  <si>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</si>
  <si>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</si>
  <si>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</si>
  <si>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</si>
  <si>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</si>
  <si>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</si>
  <si>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</si>
  <si>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</si>
  <si>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</si>
  <si>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</si>
  <si>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</si>
  <si>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</si>
  <si>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</si>
  <si>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</si>
  <si>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</si>
  <si>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</si>
  <si>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</si>
  <si>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</si>
  <si>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</si>
  <si>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</si>
  <si>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</si>
  <si>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</si>
  <si>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</si>
  <si>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</si>
  <si>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</si>
  <si>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</si>
  <si>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</si>
  <si>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</si>
  <si>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</si>
  <si>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</si>
  <si>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</si>
  <si>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</si>
  <si>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</si>
  <si>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</si>
  <si>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</si>
  <si>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</si>
  <si>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</si>
  <si>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</si>
  <si>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</si>
  <si>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</si>
  <si>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</si>
  <si>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</si>
  <si>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</si>
  <si>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</si>
  <si>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</si>
  <si>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</si>
  <si>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</si>
  <si>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</si>
  <si>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</si>
  <si>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</si>
  <si>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</si>
  <si>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</si>
  <si>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</si>
  <si>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</si>
  <si>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</si>
  <si>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</si>
  <si>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</si>
  <si>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</si>
  <si>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</si>
  <si>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</si>
  <si>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</si>
  <si>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</si>
  <si>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</si>
  <si>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</si>
  <si>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</si>
  <si>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</si>
  <si>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</si>
  <si>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</si>
  <si>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</si>
  <si>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</si>
  <si>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</si>
  <si>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</si>
  <si>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</si>
  <si>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</si>
  <si>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</si>
  <si>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</si>
  <si>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</si>
  <si>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</si>
  <si>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</si>
  <si>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</si>
  <si>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</si>
  <si>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</si>
  <si>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</si>
  <si>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</si>
  <si>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</si>
  <si>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</si>
  <si>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</si>
  <si>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</si>
  <si>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</si>
  <si>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</si>
  <si>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</si>
  <si>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</si>
  <si>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</si>
  <si>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</si>
  <si>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</si>
  <si>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</si>
  <si>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</si>
  <si>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</si>
  <si>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</si>
  <si>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</si>
  <si>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</si>
  <si>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</si>
  <si>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</si>
  <si>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</si>
  <si>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</si>
  <si>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</si>
  <si>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</si>
  <si>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96.636.820-9</t>
  </si>
  <si>
    <t>MECANICA INDUSTRIAL MARIA JULIA MATURANA S.A</t>
  </si>
  <si>
    <t>FERRETERIA ELECTRICA</t>
  </si>
  <si>
    <t>JOTABECHE N° 1282</t>
  </si>
  <si>
    <t>Christian Lara Camus</t>
  </si>
  <si>
    <t>2-6402324</t>
  </si>
  <si>
    <t>06-2289911</t>
  </si>
  <si>
    <t>clara@mjm.cl</t>
  </si>
  <si>
    <t>tiras</t>
  </si>
  <si>
    <t>hidroneu</t>
  </si>
  <si>
    <t>AYAGON</t>
  </si>
  <si>
    <t>11.111.111-1</t>
  </si>
  <si>
    <t>VALVULAS DE BOLAS DE 2" BSP</t>
  </si>
  <si>
    <t>UNION AMERICANA 2" BSP</t>
  </si>
  <si>
    <t>COPLAS GALV DE 2" BSP</t>
  </si>
  <si>
    <t>CAÑERIA GALVANIZADA 2" ( 3 mt) C/HILO BSP</t>
  </si>
  <si>
    <t>VULCO S.A</t>
  </si>
  <si>
    <t>FABRICA DE CAUCHO</t>
  </si>
  <si>
    <t>San José 0815</t>
  </si>
  <si>
    <t>Eduardo Fernández P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</si>
</sst>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Sans-serif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0"/>
      <color theme="1"/>
      <name val="Sans-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1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4" xfId="0" applyFont="1" applyFill="1" applyBorder="1" applyAlignment="1" applyProtection="1">
      <alignment horizontal="right"/>
      <protection locked="0"/>
    </xf>
    <xf numFmtId="1" fontId="52" fillId="33" borderId="35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26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ra@mjm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1234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 t="s">
        <v>585</v>
      </c>
      <c r="E4" s="82" t="s">
        <v>12</v>
      </c>
      <c r="F4" s="84"/>
      <c r="G4" s="84"/>
      <c r="H4" s="85"/>
      <c r="I4" s="82" t="s">
        <v>9</v>
      </c>
      <c r="J4" s="86">
        <f>VLOOKUP(D4,CLIENTES,10,FALSE)</f>
        <v>0</v>
      </c>
      <c r="K4" s="20"/>
    </row>
    <row r="5" spans="2:11" ht="15">
      <c r="B5" s="87"/>
      <c r="C5" s="88"/>
      <c r="D5" s="89"/>
      <c r="E5" s="128" t="str">
        <f>VLOOKUP(D4,CLIENTES,4,FALSE)</f>
        <v>San José 0815</v>
      </c>
      <c r="F5" s="128"/>
      <c r="G5" s="128"/>
      <c r="H5" s="128"/>
      <c r="I5" s="128"/>
      <c r="J5" s="129"/>
      <c r="K5" s="20"/>
    </row>
    <row r="6" spans="2:10" ht="17.25" customHeight="1">
      <c r="B6" s="87" t="s">
        <v>27</v>
      </c>
      <c r="C6" s="88"/>
      <c r="D6" s="90" t="str">
        <f>VLOOKUP(D4,CLIENTES,2,FALSE)</f>
        <v>VULCO S.A</v>
      </c>
      <c r="E6" s="88" t="s">
        <v>7</v>
      </c>
      <c r="F6" s="128" t="str">
        <f>VLOOKUP(D4,CLIENTES,5,FALSE)</f>
        <v>SAN BERNARDO</v>
      </c>
      <c r="G6" s="128"/>
      <c r="H6" s="128"/>
      <c r="I6" s="91">
        <f>VLOOKUP(D4,CLIENTES,11,FALSE)</f>
        <v>0</v>
      </c>
      <c r="J6" s="92"/>
    </row>
    <row r="7" spans="2:10" ht="15">
      <c r="B7" s="87" t="s">
        <v>25</v>
      </c>
      <c r="C7" s="88"/>
      <c r="D7" s="90" t="str">
        <f>VLOOKUP(D4,CLIENTES,3,FALSE)</f>
        <v>FABRICA DE CAUCHO</v>
      </c>
      <c r="E7" s="88" t="s">
        <v>8</v>
      </c>
      <c r="F7" s="128" t="str">
        <f>VLOOKUP(D4,CLIENTES,6,FALSE)</f>
        <v>STGO</v>
      </c>
      <c r="G7" s="128"/>
      <c r="H7" s="128"/>
      <c r="I7" s="88" t="s">
        <v>26</v>
      </c>
      <c r="J7" s="93" t="str">
        <f>VLOOKUP(D4,CLIENTES,8,FALSE)</f>
        <v>Eduardo Fernández P</v>
      </c>
    </row>
    <row r="8" spans="2:12" ht="15.75" thickBot="1">
      <c r="B8" s="126" t="s">
        <v>28</v>
      </c>
      <c r="C8" s="127"/>
      <c r="D8" s="90">
        <f>VLOOKUP(D4,CLIENTES,7,FALSE)</f>
        <v>0</v>
      </c>
      <c r="E8" s="88" t="s">
        <v>11</v>
      </c>
      <c r="F8" s="128">
        <f>VLOOKUP(D4,CLIENTES,12,FALSE)</f>
        <v>0</v>
      </c>
      <c r="G8" s="128"/>
      <c r="H8" s="128"/>
      <c r="I8" s="88" t="s">
        <v>14</v>
      </c>
      <c r="J8" s="94">
        <f ca="1">TODAY()</f>
        <v>41619</v>
      </c>
      <c r="K8" s="20"/>
      <c r="L8" s="20"/>
    </row>
    <row r="9" spans="2:18" ht="16.5" thickBot="1" thickTop="1">
      <c r="B9" s="95"/>
      <c r="C9" s="96"/>
      <c r="D9" s="97"/>
      <c r="E9" s="96"/>
      <c r="F9" s="97"/>
      <c r="G9" s="97"/>
      <c r="H9" s="97"/>
      <c r="I9" s="96"/>
      <c r="J9" s="9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9" t="s">
        <v>1</v>
      </c>
      <c r="C10" s="120" t="s">
        <v>24</v>
      </c>
      <c r="D10" s="121"/>
      <c r="E10" s="122"/>
      <c r="F10" s="100" t="s">
        <v>0</v>
      </c>
      <c r="G10" s="101" t="s">
        <v>23</v>
      </c>
      <c r="H10" s="101" t="s">
        <v>15</v>
      </c>
      <c r="I10" s="102" t="s">
        <v>13</v>
      </c>
      <c r="J10" s="103" t="s">
        <v>2</v>
      </c>
      <c r="K10" s="24" t="s">
        <v>18</v>
      </c>
      <c r="L10" s="25" t="s">
        <v>583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123" t="s">
        <v>589</v>
      </c>
      <c r="D11" s="124"/>
      <c r="E11" s="125"/>
      <c r="F11" s="105">
        <v>1</v>
      </c>
      <c r="G11" s="106" t="s">
        <v>582</v>
      </c>
      <c r="H11" s="107">
        <f>VLOOKUP(B11,COTIZADO,8,FALSE)</f>
        <v>31590</v>
      </c>
      <c r="I11" s="108">
        <v>0</v>
      </c>
      <c r="J11" s="109">
        <f aca="true" t="shared" si="0" ref="J11:J28">F11*H11*(1-I11/100)</f>
        <v>31590</v>
      </c>
      <c r="K11" s="28">
        <v>1</v>
      </c>
      <c r="L11" s="29">
        <v>46997</v>
      </c>
      <c r="M11" s="29">
        <f>(4620+2*1200)*3</f>
        <v>21060</v>
      </c>
      <c r="N11" s="29"/>
      <c r="O11" s="29"/>
      <c r="P11" s="30">
        <v>1.5</v>
      </c>
      <c r="Q11" s="31">
        <f>+M11</f>
        <v>21060</v>
      </c>
      <c r="R11" s="35">
        <f>Q11*P11</f>
        <v>31590</v>
      </c>
    </row>
    <row r="12" spans="2:18" ht="15">
      <c r="B12" s="110">
        <v>2</v>
      </c>
      <c r="C12" s="111" t="s">
        <v>587</v>
      </c>
      <c r="D12" s="112"/>
      <c r="E12" s="113"/>
      <c r="F12" s="114">
        <v>1</v>
      </c>
      <c r="G12" s="115" t="s">
        <v>23</v>
      </c>
      <c r="H12" s="116">
        <f aca="true" t="shared" si="1" ref="H12:H28">VLOOKUP(B12,COTIZADO,8,FALSE)</f>
        <v>12332</v>
      </c>
      <c r="I12" s="117">
        <v>0</v>
      </c>
      <c r="J12" s="118">
        <f t="shared" si="0"/>
        <v>12332</v>
      </c>
      <c r="K12" s="28">
        <v>2</v>
      </c>
      <c r="L12" s="29">
        <v>12332</v>
      </c>
      <c r="M12" s="29">
        <v>6333</v>
      </c>
      <c r="N12" s="29"/>
      <c r="O12" s="29"/>
      <c r="P12" s="30">
        <v>1</v>
      </c>
      <c r="Q12" s="31">
        <f>+L12</f>
        <v>12332</v>
      </c>
      <c r="R12" s="35">
        <f aca="true" t="shared" si="2" ref="R12:R28">Q12*P12</f>
        <v>12332</v>
      </c>
    </row>
    <row r="13" spans="2:18" ht="15">
      <c r="B13" s="110">
        <v>3</v>
      </c>
      <c r="C13" s="111" t="s">
        <v>588</v>
      </c>
      <c r="D13" s="112"/>
      <c r="E13" s="113"/>
      <c r="F13" s="114">
        <v>2</v>
      </c>
      <c r="G13" s="115" t="s">
        <v>23</v>
      </c>
      <c r="H13" s="116">
        <f t="shared" si="1"/>
        <v>1706</v>
      </c>
      <c r="I13" s="117">
        <v>0</v>
      </c>
      <c r="J13" s="118">
        <f t="shared" si="0"/>
        <v>3412</v>
      </c>
      <c r="K13" s="28">
        <v>3</v>
      </c>
      <c r="L13" s="29">
        <v>1706</v>
      </c>
      <c r="M13" s="29"/>
      <c r="N13" s="29"/>
      <c r="O13" s="29"/>
      <c r="P13" s="30">
        <v>1</v>
      </c>
      <c r="Q13" s="31">
        <f>+L13</f>
        <v>1706</v>
      </c>
      <c r="R13" s="35">
        <f t="shared" si="2"/>
        <v>1706</v>
      </c>
    </row>
    <row r="14" spans="2:18" ht="15">
      <c r="B14" s="110">
        <v>4</v>
      </c>
      <c r="C14" s="111" t="s">
        <v>586</v>
      </c>
      <c r="D14" s="112"/>
      <c r="E14" s="113"/>
      <c r="F14" s="114">
        <v>2</v>
      </c>
      <c r="G14" s="115" t="s">
        <v>23</v>
      </c>
      <c r="H14" s="116">
        <f t="shared" si="1"/>
        <v>13336</v>
      </c>
      <c r="I14" s="117">
        <v>0</v>
      </c>
      <c r="J14" s="118">
        <f t="shared" si="0"/>
        <v>26672</v>
      </c>
      <c r="K14" s="28">
        <v>4</v>
      </c>
      <c r="L14" s="29">
        <v>13336</v>
      </c>
      <c r="M14" s="29"/>
      <c r="N14" s="29"/>
      <c r="O14" s="29"/>
      <c r="P14" s="30">
        <v>1</v>
      </c>
      <c r="Q14" s="31">
        <f>+L14</f>
        <v>13336</v>
      </c>
      <c r="R14" s="35">
        <f t="shared" si="2"/>
        <v>13336</v>
      </c>
    </row>
    <row r="15" spans="2:18" ht="15">
      <c r="B15" s="110">
        <v>5</v>
      </c>
      <c r="C15" s="111"/>
      <c r="D15" s="112"/>
      <c r="E15" s="113"/>
      <c r="F15" s="114"/>
      <c r="G15" s="115"/>
      <c r="H15" s="116">
        <f t="shared" si="1"/>
        <v>0</v>
      </c>
      <c r="I15" s="117">
        <v>0</v>
      </c>
      <c r="J15" s="11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+N15</f>
        <v>0</v>
      </c>
      <c r="R15" s="35">
        <f t="shared" si="2"/>
        <v>0</v>
      </c>
    </row>
    <row r="16" spans="2:18" ht="15">
      <c r="B16" s="42">
        <v>6</v>
      </c>
      <c r="C16" s="43"/>
      <c r="D16" s="44"/>
      <c r="E16" s="45"/>
      <c r="F16" s="46"/>
      <c r="G16" s="47"/>
      <c r="H16" s="75">
        <f t="shared" si="1"/>
        <v>0</v>
      </c>
      <c r="I16" s="76">
        <v>0</v>
      </c>
      <c r="J16" s="7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+N16</f>
        <v>0</v>
      </c>
      <c r="R16" s="35">
        <f t="shared" si="2"/>
        <v>0</v>
      </c>
    </row>
    <row r="17" spans="2:18" ht="15">
      <c r="B17" s="42">
        <v>7</v>
      </c>
      <c r="C17" s="43"/>
      <c r="D17" s="44"/>
      <c r="E17" s="45"/>
      <c r="F17" s="46"/>
      <c r="G17" s="47"/>
      <c r="H17" s="75">
        <f t="shared" si="1"/>
        <v>0</v>
      </c>
      <c r="I17" s="76">
        <v>0</v>
      </c>
      <c r="J17" s="77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35">
        <f t="shared" si="2"/>
        <v>0</v>
      </c>
    </row>
    <row r="18" spans="2:18" ht="15">
      <c r="B18" s="42">
        <v>8</v>
      </c>
      <c r="C18" s="43"/>
      <c r="D18" s="44"/>
      <c r="E18" s="45"/>
      <c r="F18" s="46"/>
      <c r="G18" s="47"/>
      <c r="H18" s="75">
        <f t="shared" si="1"/>
        <v>0</v>
      </c>
      <c r="I18" s="76">
        <v>0</v>
      </c>
      <c r="J18" s="77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>+N18</f>
        <v>0</v>
      </c>
      <c r="R18" s="35">
        <f t="shared" si="2"/>
        <v>0</v>
      </c>
    </row>
    <row r="19" spans="2:18" ht="15">
      <c r="B19" s="42">
        <v>9</v>
      </c>
      <c r="C19" s="43"/>
      <c r="D19" s="44"/>
      <c r="E19" s="45"/>
      <c r="F19" s="46"/>
      <c r="G19" s="47"/>
      <c r="H19" s="75">
        <f t="shared" si="1"/>
        <v>0</v>
      </c>
      <c r="I19" s="76">
        <v>0</v>
      </c>
      <c r="J19" s="77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42">
        <v>10</v>
      </c>
      <c r="C20" s="43"/>
      <c r="D20" s="44"/>
      <c r="E20" s="45"/>
      <c r="F20" s="46"/>
      <c r="G20" s="47"/>
      <c r="H20" s="75">
        <f t="shared" si="1"/>
        <v>0</v>
      </c>
      <c r="I20" s="76">
        <v>0</v>
      </c>
      <c r="J20" s="77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42">
        <v>11</v>
      </c>
      <c r="C21" s="43"/>
      <c r="D21" s="44"/>
      <c r="E21" s="45"/>
      <c r="F21" s="46"/>
      <c r="G21" s="47"/>
      <c r="H21" s="75">
        <f t="shared" si="1"/>
        <v>0</v>
      </c>
      <c r="I21" s="76">
        <v>0</v>
      </c>
      <c r="J21" s="77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>
        <v>12</v>
      </c>
      <c r="C22" s="43"/>
      <c r="D22" s="44"/>
      <c r="E22" s="45"/>
      <c r="F22" s="46"/>
      <c r="G22" s="47"/>
      <c r="H22" s="75">
        <f t="shared" si="1"/>
        <v>0</v>
      </c>
      <c r="I22" s="76">
        <v>0</v>
      </c>
      <c r="J22" s="77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>
        <v>13</v>
      </c>
      <c r="C23" s="43"/>
      <c r="D23" s="44"/>
      <c r="E23" s="45"/>
      <c r="F23" s="46"/>
      <c r="G23" s="47"/>
      <c r="H23" s="75">
        <f t="shared" si="1"/>
        <v>0</v>
      </c>
      <c r="I23" s="76">
        <v>0</v>
      </c>
      <c r="J23" s="77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>
        <v>14</v>
      </c>
      <c r="C24" s="43"/>
      <c r="D24" s="44"/>
      <c r="E24" s="45"/>
      <c r="F24" s="46"/>
      <c r="G24" s="47"/>
      <c r="H24" s="75">
        <f t="shared" si="1"/>
        <v>0</v>
      </c>
      <c r="I24" s="76">
        <v>0</v>
      </c>
      <c r="J24" s="77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>
        <v>15</v>
      </c>
      <c r="C25" s="43"/>
      <c r="D25" s="44"/>
      <c r="E25" s="45"/>
      <c r="F25" s="46"/>
      <c r="G25" s="47"/>
      <c r="H25" s="75">
        <f t="shared" si="1"/>
        <v>0</v>
      </c>
      <c r="I25" s="76">
        <v>0</v>
      </c>
      <c r="J25" s="77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>
        <v>16</v>
      </c>
      <c r="C26" s="43"/>
      <c r="D26" s="44"/>
      <c r="E26" s="45"/>
      <c r="F26" s="46"/>
      <c r="G26" s="47"/>
      <c r="H26" s="75">
        <f t="shared" si="1"/>
        <v>0</v>
      </c>
      <c r="I26" s="76">
        <v>0</v>
      </c>
      <c r="J26" s="77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42">
        <v>17</v>
      </c>
      <c r="C27" s="43"/>
      <c r="D27" s="44"/>
      <c r="E27" s="45"/>
      <c r="F27" s="46"/>
      <c r="G27" s="47"/>
      <c r="H27" s="75">
        <f t="shared" si="1"/>
        <v>0</v>
      </c>
      <c r="I27" s="76">
        <v>0</v>
      </c>
      <c r="J27" s="77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42">
        <v>18</v>
      </c>
      <c r="C28" s="48"/>
      <c r="D28" s="49"/>
      <c r="E28" s="50"/>
      <c r="F28" s="46"/>
      <c r="G28" s="47"/>
      <c r="H28" s="78">
        <f t="shared" si="1"/>
        <v>0</v>
      </c>
      <c r="I28" s="79">
        <v>0</v>
      </c>
      <c r="J28" s="8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74006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74006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14061.14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88067.14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F111" sqref="F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29</v>
      </c>
      <c r="G106" t="s">
        <v>33</v>
      </c>
      <c r="I106" t="s">
        <v>578</v>
      </c>
      <c r="J106" t="s">
        <v>580</v>
      </c>
      <c r="K106" t="s">
        <v>579</v>
      </c>
      <c r="L106" t="s">
        <v>581</v>
      </c>
    </row>
    <row r="107" spans="1:9" ht="15">
      <c r="A107">
        <v>106</v>
      </c>
      <c r="B107" s="36" t="s">
        <v>585</v>
      </c>
      <c r="C107" t="s">
        <v>590</v>
      </c>
      <c r="D107" t="s">
        <v>591</v>
      </c>
      <c r="E107" t="s">
        <v>592</v>
      </c>
      <c r="F107" t="s">
        <v>32</v>
      </c>
      <c r="G107" t="s">
        <v>33</v>
      </c>
      <c r="I107" s="119" t="s">
        <v>593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clara@mjm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2013-12-11T19:52:34Z</cp:lastPrinted>
  <dcterms:created xsi:type="dcterms:W3CDTF">2013-07-12T05:01:37Z</dcterms:created>
  <dcterms:modified xsi:type="dcterms:W3CDTF">2013-12-11T19:52:53Z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