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<sst xmlns="http://schemas.openxmlformats.org/spreadsheetml/2006/main" count="818" uniqueCount="591">
  <si>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</si>
  <si>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</si>
  <si>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</si>
  <si>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</si>
  <si>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</si>
  <si>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</si>
  <si>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</si>
  <si>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</si>
  <si>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</si>
  <si>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</si>
  <si>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</si>
  <si>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</si>
  <si>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</si>
  <si>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</si>
  <si>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</si>
  <si>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</si>
  <si>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</si>
  <si>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</si>
  <si>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</si>
  <si>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</si>
  <si>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</si>
  <si>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</si>
  <si>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</si>
  <si>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</si>
  <si>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</si>
  <si>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</si>
  <si>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</si>
  <si>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</si>
  <si>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</si>
  <si>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</si>
  <si>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</si>
  <si>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</si>
  <si>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</si>
  <si>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</si>
  <si>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</si>
  <si>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</si>
  <si>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</si>
  <si>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</si>
  <si>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</si>
  <si>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</si>
  <si>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</si>
  <si>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</si>
  <si>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</si>
  <si>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</si>
  <si>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</si>
  <si>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</si>
  <si>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</si>
  <si>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</si>
  <si>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</si>
  <si>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</si>
  <si>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</si>
  <si>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</si>
  <si>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</si>
  <si>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</si>
  <si>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</si>
  <si>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</si>
  <si>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</si>
  <si>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</si>
  <si>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</si>
  <si>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</si>
  <si>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</si>
  <si>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</si>
  <si>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</si>
  <si>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</si>
  <si>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</si>
  <si>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</si>
  <si>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</si>
  <si>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</si>
  <si>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</si>
  <si>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</si>
  <si>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</si>
  <si>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</si>
  <si>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</si>
  <si>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</si>
  <si>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</si>
  <si>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</si>
  <si>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</si>
  <si>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</si>
  <si>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</si>
  <si>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</si>
  <si>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</si>
  <si>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</si>
  <si>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</si>
  <si>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</si>
  <si>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</si>
  <si>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</si>
  <si>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</si>
  <si>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</si>
  <si>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</si>
  <si>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</si>
  <si>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</si>
  <si>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</si>
  <si>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</si>
  <si>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</si>
  <si>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</si>
  <si>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</si>
  <si>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</si>
  <si>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</si>
  <si>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</si>
  <si>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</si>
  <si>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</si>
  <si>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</si>
  <si>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</si>
  <si>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</si>
  <si>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</si>
  <si>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</si>
  <si>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</si>
  <si>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</si>
  <si>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</si>
  <si>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</si>
  <si>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</si>
  <si>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</si>
  <si>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</si>
  <si>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</si>
  <si>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</si>
  <si>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</si>
  <si>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</si>
  <si>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</si>
  <si>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</si>
  <si>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</si>
  <si>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</si>
  <si>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</si>
  <si>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</si>
  <si>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</si>
  <si>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</si>
  <si>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</si>
  <si>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</si>
  <si>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</si>
  <si>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</si>
  <si>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</si>
  <si>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</si>
  <si>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</si>
  <si>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</si>
  <si>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</si>
  <si>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</si>
  <si>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</si>
  <si>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</si>
  <si>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</si>
  <si>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</si>
  <si>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</si>
  <si>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</si>
  <si>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</si>
  <si>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</si>
  <si>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</si>
  <si>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</si>
  <si>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</si>
  <si>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</si>
  <si>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</si>
  <si>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</si>
  <si>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</si>
  <si>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</si>
  <si>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</si>
  <si>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</si>
  <si>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</si>
  <si>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</si>
  <si>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</si>
  <si>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</si>
  <si>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</si>
  <si>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</si>
  <si>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</si>
  <si>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</si>
  <si>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</si>
  <si>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</si>
  <si>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</si>
  <si>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</si>
  <si>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</si>
  <si>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</si>
  <si>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</si>
  <si>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</si>
  <si>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</si>
  <si>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</si>
  <si>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</si>
  <si>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</si>
  <si>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</si>
  <si>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</si>
  <si>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</si>
  <si>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</si>
  <si>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</si>
  <si>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</si>
  <si>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</si>
  <si>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</si>
  <si>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</si>
  <si>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</si>
  <si>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</si>
  <si>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</si>
  <si>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</si>
  <si>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</si>
  <si>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</si>
  <si>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</si>
  <si>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</si>
  <si>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</si>
  <si>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</si>
  <si>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</si>
  <si>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</si>
  <si>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</si>
  <si>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</si>
  <si>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</si>
  <si>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</si>
  <si>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</si>
  <si>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</si>
  <si>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</si>
  <si>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</si>
  <si>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</si>
  <si>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</si>
  <si>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</si>
  <si>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</si>
  <si>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</si>
  <si>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</si>
  <si>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</si>
  <si>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</si>
  <si>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</si>
  <si>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</si>
  <si>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</si>
  <si>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</si>
  <si>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</si>
  <si>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</si>
  <si>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</si>
  <si>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</si>
  <si>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</si>
  <si>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</si>
  <si>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</si>
  <si>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</si>
  <si>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</si>
  <si>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</si>
  <si>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</si>
  <si>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</si>
  <si>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</si>
  <si>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</si>
  <si>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</si>
  <si>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</si>
  <si>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</si>
  <si>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</si>
  <si>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</si>
  <si>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</si>
  <si>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</si>
  <si>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</si>
  <si>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</si>
  <si>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</si>
  <si>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</si>
  <si>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</si>
  <si>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</si>
  <si>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</si>
  <si>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</si>
  <si>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</si>
  <si>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</si>
  <si>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</si>
  <si>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</si>
  <si>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</si>
  <si>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</si>
  <si>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</si>
  <si>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</si>
  <si>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</si>
  <si>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</si>
  <si>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</si>
  <si>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</si>
  <si>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</si>
  <si>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</si>
  <si>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</si>
  <si>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</si>
  <si>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</si>
  <si>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</si>
  <si>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</si>
  <si>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</si>
  <si>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</si>
  <si>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</si>
  <si>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</si>
  <si>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</si>
  <si>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</si>
  <si>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</si>
  <si>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</si>
  <si>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</si>
  <si>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</si>
  <si>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</si>
  <si>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</si>
  <si>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</si>
  <si>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</si>
  <si>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</si>
  <si>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</si>
  <si>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</si>
  <si>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</si>
  <si>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</si>
  <si>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</si>
  <si>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</si>
  <si>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</si>
  <si>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</si>
  <si>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</si>
  <si>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</si>
  <si>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</si>
  <si>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</si>
  <si>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</si>
  <si>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</si>
  <si>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</si>
  <si>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</si>
  <si>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</si>
  <si>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</si>
  <si>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</si>
  <si>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</si>
  <si>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</si>
  <si>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</si>
  <si>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</si>
  <si>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</si>
  <si>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</si>
  <si>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</si>
  <si>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</si>
  <si>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</si>
  <si>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</si>
  <si>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</si>
  <si>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</si>
  <si>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</si>
  <si>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</si>
  <si>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</si>
  <si>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</si>
  <si>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</si>
  <si>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</si>
  <si>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</si>
  <si>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</si>
  <si>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</si>
  <si>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</si>
  <si>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</si>
  <si>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</si>
  <si>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</si>
  <si>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</si>
  <si>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</si>
  <si>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</si>
  <si>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</si>
  <si>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</si>
  <si>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</si>
  <si>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</si>
  <si>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</si>
  <si>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</si>
  <si>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</si>
  <si>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</si>
  <si>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</si>
  <si>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</si>
  <si>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</si>
  <si>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</si>
  <si>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</si>
  <si>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</si>
  <si>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</si>
  <si>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</si>
  <si>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</si>
  <si>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</si>
  <si>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</si>
  <si>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</si>
  <si>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</si>
  <si>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</si>
  <si>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</si>
  <si>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</si>
  <si>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</si>
  <si>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</si>
  <si>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</si>
  <si>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</si>
  <si>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</si>
  <si>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</si>
  <si>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</si>
  <si>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</si>
  <si>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</si>
  <si>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</si>
  <si>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</si>
  <si>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</si>
  <si>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</si>
  <si>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</si>
  <si>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</si>
  <si>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</si>
  <si>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</si>
  <si>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</si>
  <si>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</si>
  <si>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</si>
  <si>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</si>
  <si>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</si>
  <si>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</si>
  <si>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</si>
  <si>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</si>
  <si>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</si>
  <si>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</si>
  <si>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</si>
  <si>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</si>
  <si>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</si>
  <si>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</si>
  <si>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</si>
  <si>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</si>
  <si>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</si>
  <si>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</si>
  <si>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</si>
  <si>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</si>
  <si>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</si>
  <si>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</si>
  <si>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</si>
  <si>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</si>
  <si>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</si>
  <si>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</si>
  <si>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</si>
  <si>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</si>
  <si>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</si>
  <si>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</si>
  <si>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</si>
  <si>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</si>
  <si>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</si>
  <si>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</si>
  <si>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</si>
  <si>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</si>
  <si>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</si>
  <si>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</si>
  <si>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</si>
  <si>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</si>
  <si>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</si>
  <si>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</si>
  <si>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</si>
  <si>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</si>
  <si>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</si>
  <si>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</si>
  <si>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</si>
  <si>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</si>
  <si>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</si>
  <si>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</si>
  <si>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</si>
  <si>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</si>
  <si>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</si>
  <si>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</si>
  <si>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</si>
  <si>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</si>
  <si>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</si>
  <si>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</si>
  <si>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</si>
  <si>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</si>
  <si>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</si>
  <si>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</si>
  <si>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</si>
  <si>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</si>
  <si>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</si>
  <si>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</si>
  <si>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</si>
  <si>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</si>
  <si>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</si>
  <si>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</si>
  <si>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</si>
  <si>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</si>
  <si>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</si>
  <si>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</si>
  <si>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</si>
  <si>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</si>
  <si>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</si>
  <si>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</si>
  <si>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</si>
  <si>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</si>
  <si>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</si>
  <si>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</si>
  <si>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</si>
  <si>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</si>
  <si>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</si>
  <si>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</si>
  <si>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</si>
  <si>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</si>
  <si>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</si>
  <si>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</si>
  <si>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</si>
  <si>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</si>
  <si>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</si>
  <si>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</si>
  <si>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</si>
  <si>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</si>
  <si>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</si>
  <si>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</si>
  <si>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</si>
  <si>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</si>
  <si>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</si>
  <si>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</si>
  <si>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</si>
  <si>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</si>
  <si>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</si>
  <si>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</si>
  <si>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</si>
  <si>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</si>
  <si>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</si>
  <si>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</si>
  <si>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</si>
  <si>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</si>
  <si>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</si>
  <si>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</si>
  <si>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</si>
  <si>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</si>
  <si>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</si>
  <si>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</si>
  <si>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</si>
  <si>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</si>
  <si>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</si>
  <si>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</si>
  <si>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</si>
  <si>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</si>
  <si>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</si>
  <si>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</si>
  <si>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</si>
  <si>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</si>
  <si>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</si>
  <si>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</si>
  <si>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</si>
  <si>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</si>
  <si>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</si>
  <si>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</si>
  <si>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</si>
  <si>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</si>
  <si>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</si>
  <si>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</si>
  <si>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</si>
  <si>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</si>
  <si>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</si>
  <si>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</si>
  <si>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</si>
  <si>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</si>
  <si>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</si>
  <si>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</si>
  <si>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</si>
  <si>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</si>
  <si>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</si>
  <si>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</si>
  <si>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</si>
  <si>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</si>
  <si>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</si>
  <si>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</si>
  <si>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</si>
  <si>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</si>
  <si>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</si>
  <si>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</si>
  <si>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</si>
  <si>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</si>
  <si>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</si>
  <si>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</si>
  <si>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</si>
  <si>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</si>
  <si>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</si>
  <si>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</si>
  <si>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</si>
  <si>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</si>
  <si>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</si>
  <si>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</si>
  <si>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</si>
  <si>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</si>
  <si>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</si>
  <si>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</si>
  <si>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</si>
  <si>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</si>
  <si>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</si>
  <si>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</si>
  <si>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</si>
  <si>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</si>
  <si>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</si>
  <si>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</si>
  <si>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</si>
  <si>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</si>
  <si>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</si>
  <si>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</si>
  <si>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</si>
  <si>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</si>
  <si>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</si>
  <si>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</si>
  <si>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</si>
  <si>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</si>
  <si>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</si>
  <si>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</si>
  <si>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</si>
  <si>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</si>
  <si>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</si>
  <si>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</si>
  <si>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</si>
  <si>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</si>
  <si>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</si>
  <si>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</si>
  <si>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</si>
  <si>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</si>
  <si>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</si>
  <si>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</si>
  <si>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</si>
  <si>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</si>
  <si>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</si>
  <si>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</si>
  <si>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</si>
  <si>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</si>
  <si>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</si>
  <si>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</si>
  <si>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</si>
  <si>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</si>
  <si>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1111111-1</t>
  </si>
  <si>
    <t>ALUSA INGENIERIA</t>
  </si>
  <si>
    <t>vinicio.lopez@alusa.com.br</t>
  </si>
  <si>
    <t>Vinicio</t>
  </si>
  <si>
    <t>Tuberia pvc hidraulico c/6 200mm x 6mts</t>
  </si>
  <si>
    <t>tiras</t>
  </si>
  <si>
    <t>IMPOPLAST</t>
  </si>
  <si>
    <t>COTI 4532</t>
  </si>
  <si>
    <t>dimaco</t>
  </si>
  <si>
    <t>diplas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</si>
</sst>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9"/>
      <color indexed="55"/>
      <name val="Arial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9"/>
      <color rgb="FF8E8E8E"/>
      <name val="Arial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BBBBBB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4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8" fillId="33" borderId="15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61" fillId="0" borderId="39" xfId="0" applyFont="1" applyBorder="1" applyAlignment="1">
      <alignment horizontal="left" indent="1"/>
    </xf>
    <xf numFmtId="0" fontId="62" fillId="33" borderId="14" xfId="0" applyNumberFormat="1" applyFont="1" applyFill="1" applyBorder="1" applyAlignment="1" applyProtection="1">
      <alignment horizontal="center"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0" fontId="31" fillId="33" borderId="27" xfId="0" applyFont="1" applyFill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6">
        <v>1210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581</v>
      </c>
      <c r="E4" s="38" t="s">
        <v>12</v>
      </c>
      <c r="F4" s="40"/>
      <c r="G4" s="40"/>
      <c r="H4" s="41"/>
      <c r="I4" s="38" t="s">
        <v>9</v>
      </c>
      <c r="J4" s="97">
        <f>VLOOKUP(D4,CLIENTES,10,FALSE)</f>
        <v>0</v>
      </c>
      <c r="K4" s="20"/>
    </row>
    <row r="5" spans="2:11" ht="15">
      <c r="B5" s="42"/>
      <c r="C5" s="43"/>
      <c r="D5" s="44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42" t="s">
        <v>27</v>
      </c>
      <c r="C6" s="43"/>
      <c r="D6" s="45" t="str">
        <f>VLOOKUP(D4,CLIENTES,2,FALSE)</f>
        <v>ALUSA INGENIERIA</v>
      </c>
      <c r="E6" s="43" t="s">
        <v>7</v>
      </c>
      <c r="F6" s="119">
        <f>VLOOKUP(D4,CLIENTES,5,FALSE)</f>
        <v>0</v>
      </c>
      <c r="G6" s="119"/>
      <c r="H6" s="119"/>
      <c r="I6" s="96" t="str">
        <f>VLOOKUP(D4,CLIENTES,11,FALSE)</f>
        <v>vinicio.lopez@alusa.com.br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9" t="str">
        <f>VLOOKUP(D4,CLIENTES,6,FALSE)</f>
        <v>STGO</v>
      </c>
      <c r="G7" s="119"/>
      <c r="H7" s="119"/>
      <c r="I7" s="43" t="s">
        <v>26</v>
      </c>
      <c r="J7" s="98" t="str">
        <f>VLOOKUP(D4,CLIENTES,8,FALSE)</f>
        <v>Vinicio</v>
      </c>
    </row>
    <row r="8" spans="2:12" ht="15.75" thickBot="1">
      <c r="B8" s="115" t="s">
        <v>28</v>
      </c>
      <c r="C8" s="116"/>
      <c r="D8" s="45">
        <f>VLOOKUP(D4,CLIENTES,7,FALSE)</f>
        <v>0</v>
      </c>
      <c r="E8" s="43" t="s">
        <v>11</v>
      </c>
      <c r="F8" s="119">
        <f>VLOOKUP(D4,CLIENTES,12,FALSE)</f>
        <v>0</v>
      </c>
      <c r="G8" s="119"/>
      <c r="H8" s="119"/>
      <c r="I8" s="43" t="s">
        <v>14</v>
      </c>
      <c r="J8" s="47">
        <f ca="1">TODAY()</f>
        <v>41610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 t="s">
        <v>588</v>
      </c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9" t="s">
        <v>24</v>
      </c>
      <c r="D10" s="110"/>
      <c r="E10" s="111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587</v>
      </c>
      <c r="M10" s="25" t="s">
        <v>589</v>
      </c>
      <c r="N10" s="25" t="s">
        <v>590</v>
      </c>
      <c r="O10" s="25" t="s">
        <v>574</v>
      </c>
      <c r="P10" s="26" t="s">
        <v>16</v>
      </c>
      <c r="Q10" s="25" t="s">
        <v>19</v>
      </c>
      <c r="R10" s="27" t="s">
        <v>20</v>
      </c>
    </row>
    <row r="11" spans="2:18" ht="15">
      <c r="B11" s="99">
        <v>1</v>
      </c>
      <c r="C11" s="112" t="s">
        <v>585</v>
      </c>
      <c r="D11" s="113"/>
      <c r="E11" s="114"/>
      <c r="F11" s="104">
        <v>16</v>
      </c>
      <c r="G11" s="105" t="s">
        <v>586</v>
      </c>
      <c r="H11" s="87">
        <f>VLOOKUP(B11,COTIZADO,8,FALSE)</f>
        <v>77170.5</v>
      </c>
      <c r="I11" s="88">
        <v>20</v>
      </c>
      <c r="J11" s="89">
        <f aca="true" t="shared" si="0" ref="J11:J28">F11*H11*(1-I11/100)</f>
        <v>987782.4</v>
      </c>
      <c r="K11" s="28">
        <v>1</v>
      </c>
      <c r="L11" s="29">
        <v>51447</v>
      </c>
      <c r="M11" s="29">
        <v>45440</v>
      </c>
      <c r="N11" s="29">
        <v>43906</v>
      </c>
      <c r="O11" s="29"/>
      <c r="P11" s="30">
        <v>1.5</v>
      </c>
      <c r="Q11" s="31">
        <v>51447</v>
      </c>
      <c r="R11" s="35">
        <f>Q11*P11</f>
        <v>77170.5</v>
      </c>
    </row>
    <row r="12" spans="2:18" ht="15">
      <c r="B12" s="103">
        <v>2</v>
      </c>
      <c r="C12" s="106"/>
      <c r="D12" s="107"/>
      <c r="E12" s="108"/>
      <c r="F12" s="100"/>
      <c r="G12" s="60"/>
      <c r="H12" s="90">
        <f aca="true" t="shared" si="1" ref="H12:H28">VLOOKUP(B12,COTIZADO,8,FALSE)</f>
        <v>0</v>
      </c>
      <c r="I12" s="91">
        <v>0</v>
      </c>
      <c r="J12" s="92">
        <f t="shared" si="0"/>
        <v>0</v>
      </c>
      <c r="K12" s="28">
        <v>2</v>
      </c>
      <c r="L12" s="29">
        <v>77171</v>
      </c>
      <c r="M12" s="29">
        <v>68160</v>
      </c>
      <c r="N12" s="29">
        <v>65860</v>
      </c>
      <c r="O12" s="29"/>
      <c r="P12" s="30">
        <v>1.5</v>
      </c>
      <c r="Q12" s="31">
        <v>0</v>
      </c>
      <c r="R12" s="35">
        <f aca="true" t="shared" si="2" ref="R12:R28">Q12*P12</f>
        <v>0</v>
      </c>
    </row>
    <row r="13" spans="2:18" ht="15">
      <c r="B13" s="103">
        <v>3</v>
      </c>
      <c r="C13" s="106"/>
      <c r="D13" s="107"/>
      <c r="E13" s="108"/>
      <c r="F13" s="100"/>
      <c r="G13" s="60"/>
      <c r="H13" s="90">
        <f t="shared" si="1"/>
        <v>0</v>
      </c>
      <c r="I13" s="91">
        <v>0</v>
      </c>
      <c r="J13" s="92">
        <f t="shared" si="0"/>
        <v>0</v>
      </c>
      <c r="K13" s="28">
        <v>3</v>
      </c>
      <c r="L13" s="29"/>
      <c r="M13" s="29"/>
      <c r="N13" s="29">
        <v>61470</v>
      </c>
      <c r="O13" s="29"/>
      <c r="P13" s="30">
        <v>1.5</v>
      </c>
      <c r="Q13" s="31">
        <f aca="true" t="shared" si="3" ref="Q13:Q23">L13</f>
        <v>0</v>
      </c>
      <c r="R13" s="35">
        <f t="shared" si="2"/>
        <v>0</v>
      </c>
    </row>
    <row r="14" spans="2:18" ht="15">
      <c r="B14" s="103">
        <v>4</v>
      </c>
      <c r="C14" s="106"/>
      <c r="D14" s="107"/>
      <c r="E14" s="108"/>
      <c r="F14" s="100"/>
      <c r="G14" s="60"/>
      <c r="H14" s="90">
        <f t="shared" si="1"/>
        <v>0</v>
      </c>
      <c r="I14" s="91">
        <v>0</v>
      </c>
      <c r="J14" s="92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 t="shared" si="3"/>
        <v>0</v>
      </c>
      <c r="R14" s="35">
        <f t="shared" si="2"/>
        <v>0</v>
      </c>
    </row>
    <row r="15" spans="2:18" ht="15">
      <c r="B15" s="103">
        <v>5</v>
      </c>
      <c r="C15" s="106"/>
      <c r="D15" s="107"/>
      <c r="E15" s="108"/>
      <c r="F15" s="100"/>
      <c r="G15" s="60"/>
      <c r="H15" s="90">
        <f t="shared" si="1"/>
        <v>0</v>
      </c>
      <c r="I15" s="91">
        <v>0</v>
      </c>
      <c r="J15" s="92">
        <f t="shared" si="0"/>
        <v>0</v>
      </c>
      <c r="K15" s="28">
        <v>5</v>
      </c>
      <c r="L15" s="29"/>
      <c r="M15" s="29"/>
      <c r="N15" s="29"/>
      <c r="O15" s="29"/>
      <c r="P15" s="30">
        <v>1.7</v>
      </c>
      <c r="Q15" s="31">
        <f t="shared" si="3"/>
        <v>0</v>
      </c>
      <c r="R15" s="35">
        <f t="shared" si="2"/>
        <v>0</v>
      </c>
    </row>
    <row r="16" spans="2:18" ht="15">
      <c r="B16" s="103">
        <v>6</v>
      </c>
      <c r="C16" s="106"/>
      <c r="D16" s="107"/>
      <c r="E16" s="108"/>
      <c r="F16" s="100"/>
      <c r="G16" s="60"/>
      <c r="H16" s="90">
        <f t="shared" si="1"/>
        <v>0</v>
      </c>
      <c r="I16" s="91">
        <v>0</v>
      </c>
      <c r="J16" s="92">
        <f t="shared" si="0"/>
        <v>0</v>
      </c>
      <c r="K16" s="28">
        <v>6</v>
      </c>
      <c r="L16" s="29"/>
      <c r="M16" s="29"/>
      <c r="N16" s="29"/>
      <c r="O16" s="29"/>
      <c r="P16" s="30">
        <v>1.7</v>
      </c>
      <c r="Q16" s="31">
        <f t="shared" si="3"/>
        <v>0</v>
      </c>
      <c r="R16" s="35">
        <f t="shared" si="2"/>
        <v>0</v>
      </c>
    </row>
    <row r="17" spans="2:18" ht="15">
      <c r="B17" s="103">
        <v>7</v>
      </c>
      <c r="C17" s="106"/>
      <c r="D17" s="107"/>
      <c r="E17" s="108"/>
      <c r="F17" s="100"/>
      <c r="G17" s="60"/>
      <c r="H17" s="90">
        <f t="shared" si="1"/>
        <v>0</v>
      </c>
      <c r="I17" s="91">
        <v>0</v>
      </c>
      <c r="J17" s="92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>
        <f t="shared" si="3"/>
        <v>0</v>
      </c>
      <c r="R17" s="35">
        <f t="shared" si="2"/>
        <v>0</v>
      </c>
    </row>
    <row r="18" spans="2:18" ht="15">
      <c r="B18" s="103">
        <v>8</v>
      </c>
      <c r="C18" s="106"/>
      <c r="D18" s="107"/>
      <c r="E18" s="108"/>
      <c r="F18" s="100"/>
      <c r="G18" s="60"/>
      <c r="H18" s="90">
        <f t="shared" si="1"/>
        <v>0</v>
      </c>
      <c r="I18" s="91">
        <v>0</v>
      </c>
      <c r="J18" s="92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>
        <f t="shared" si="3"/>
        <v>0</v>
      </c>
      <c r="R18" s="35">
        <f t="shared" si="2"/>
        <v>0</v>
      </c>
    </row>
    <row r="19" spans="2:18" ht="15">
      <c r="B19" s="103">
        <v>9</v>
      </c>
      <c r="C19" s="106"/>
      <c r="D19" s="107"/>
      <c r="E19" s="108"/>
      <c r="F19" s="100"/>
      <c r="G19" s="60"/>
      <c r="H19" s="90">
        <f t="shared" si="1"/>
        <v>0</v>
      </c>
      <c r="I19" s="91">
        <v>0</v>
      </c>
      <c r="J19" s="92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>
        <f t="shared" si="3"/>
        <v>0</v>
      </c>
      <c r="R19" s="35">
        <f t="shared" si="2"/>
        <v>0</v>
      </c>
    </row>
    <row r="20" spans="2:18" ht="15">
      <c r="B20" s="103">
        <v>10</v>
      </c>
      <c r="C20" s="106"/>
      <c r="D20" s="107"/>
      <c r="E20" s="108"/>
      <c r="F20" s="100"/>
      <c r="G20" s="60"/>
      <c r="H20" s="90">
        <f t="shared" si="1"/>
        <v>0</v>
      </c>
      <c r="I20" s="91">
        <v>0</v>
      </c>
      <c r="J20" s="92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>
        <f t="shared" si="3"/>
        <v>0</v>
      </c>
      <c r="R20" s="35">
        <f t="shared" si="2"/>
        <v>0</v>
      </c>
    </row>
    <row r="21" spans="2:18" ht="15">
      <c r="B21" s="103">
        <v>11</v>
      </c>
      <c r="C21" s="106"/>
      <c r="D21" s="107"/>
      <c r="E21" s="108"/>
      <c r="F21" s="100"/>
      <c r="G21" s="60"/>
      <c r="H21" s="90">
        <f t="shared" si="1"/>
        <v>0</v>
      </c>
      <c r="I21" s="91">
        <v>0</v>
      </c>
      <c r="J21" s="92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>
        <f t="shared" si="3"/>
        <v>0</v>
      </c>
      <c r="R21" s="35">
        <f t="shared" si="2"/>
        <v>0</v>
      </c>
    </row>
    <row r="22" spans="2:18" ht="15">
      <c r="B22" s="103">
        <v>12</v>
      </c>
      <c r="C22" s="106"/>
      <c r="D22" s="107"/>
      <c r="E22" s="108"/>
      <c r="F22" s="100"/>
      <c r="G22" s="60"/>
      <c r="H22" s="90">
        <f t="shared" si="1"/>
        <v>0</v>
      </c>
      <c r="I22" s="91">
        <v>0</v>
      </c>
      <c r="J22" s="92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>
        <f t="shared" si="3"/>
        <v>0</v>
      </c>
      <c r="R22" s="35">
        <f t="shared" si="2"/>
        <v>0</v>
      </c>
    </row>
    <row r="23" spans="2:18" ht="15">
      <c r="B23" s="103">
        <v>13</v>
      </c>
      <c r="C23" s="106"/>
      <c r="D23" s="107"/>
      <c r="E23" s="108"/>
      <c r="F23" s="100"/>
      <c r="G23" s="60"/>
      <c r="H23" s="90">
        <f t="shared" si="1"/>
        <v>0</v>
      </c>
      <c r="I23" s="91">
        <v>0</v>
      </c>
      <c r="J23" s="92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 t="shared" si="3"/>
        <v>0</v>
      </c>
      <c r="R23" s="35">
        <f t="shared" si="2"/>
        <v>0</v>
      </c>
    </row>
    <row r="24" spans="2:18" ht="15">
      <c r="B24" s="103">
        <v>14</v>
      </c>
      <c r="C24" s="106"/>
      <c r="D24" s="107"/>
      <c r="E24" s="108"/>
      <c r="F24" s="100"/>
      <c r="G24" s="60"/>
      <c r="H24" s="90">
        <f t="shared" si="1"/>
        <v>0</v>
      </c>
      <c r="I24" s="91">
        <v>0</v>
      </c>
      <c r="J24" s="92">
        <f t="shared" si="0"/>
        <v>0</v>
      </c>
      <c r="K24" s="28">
        <v>14</v>
      </c>
      <c r="L24" s="29"/>
      <c r="M24" s="29"/>
      <c r="N24" s="29">
        <v>313</v>
      </c>
      <c r="O24" s="29">
        <v>413</v>
      </c>
      <c r="P24" s="30">
        <v>1.5</v>
      </c>
      <c r="Q24" s="31"/>
      <c r="R24" s="35">
        <f t="shared" si="2"/>
        <v>0</v>
      </c>
    </row>
    <row r="25" spans="2:18" ht="15">
      <c r="B25" s="103">
        <v>15</v>
      </c>
      <c r="C25" s="57"/>
      <c r="D25" s="58"/>
      <c r="E25" s="59"/>
      <c r="F25" s="100"/>
      <c r="G25" s="60"/>
      <c r="H25" s="90">
        <f t="shared" si="1"/>
        <v>0</v>
      </c>
      <c r="I25" s="91">
        <v>0</v>
      </c>
      <c r="J25" s="92">
        <f t="shared" si="0"/>
        <v>0</v>
      </c>
      <c r="K25" s="28">
        <v>15</v>
      </c>
      <c r="L25" s="29"/>
      <c r="M25" s="29"/>
      <c r="N25" s="29">
        <v>314</v>
      </c>
      <c r="O25" s="29">
        <v>414</v>
      </c>
      <c r="P25" s="30">
        <v>1.5</v>
      </c>
      <c r="Q25" s="31"/>
      <c r="R25" s="35">
        <f t="shared" si="2"/>
        <v>0</v>
      </c>
    </row>
    <row r="26" spans="2:18" ht="15">
      <c r="B26" s="103">
        <v>16</v>
      </c>
      <c r="C26" s="57"/>
      <c r="D26" s="58"/>
      <c r="E26" s="59"/>
      <c r="F26" s="100"/>
      <c r="G26" s="60"/>
      <c r="H26" s="90">
        <f t="shared" si="1"/>
        <v>0</v>
      </c>
      <c r="I26" s="91">
        <v>0</v>
      </c>
      <c r="J26" s="92">
        <f t="shared" si="0"/>
        <v>0</v>
      </c>
      <c r="K26" s="28">
        <v>16</v>
      </c>
      <c r="L26" s="29"/>
      <c r="M26" s="29"/>
      <c r="N26" s="29">
        <v>315</v>
      </c>
      <c r="O26" s="29">
        <v>415</v>
      </c>
      <c r="P26" s="30">
        <v>1.5</v>
      </c>
      <c r="Q26" s="31"/>
      <c r="R26" s="35">
        <f t="shared" si="2"/>
        <v>0</v>
      </c>
    </row>
    <row r="27" spans="2:18" ht="15">
      <c r="B27" s="103">
        <v>17</v>
      </c>
      <c r="C27" s="57"/>
      <c r="D27" s="58"/>
      <c r="E27" s="59"/>
      <c r="F27" s="100"/>
      <c r="G27" s="60"/>
      <c r="H27" s="90">
        <f t="shared" si="1"/>
        <v>0</v>
      </c>
      <c r="I27" s="91">
        <v>0</v>
      </c>
      <c r="J27" s="92">
        <f t="shared" si="0"/>
        <v>0</v>
      </c>
      <c r="K27" s="28">
        <v>17</v>
      </c>
      <c r="L27" s="29"/>
      <c r="M27" s="29"/>
      <c r="N27" s="29">
        <v>316</v>
      </c>
      <c r="O27" s="29">
        <v>416</v>
      </c>
      <c r="P27" s="30">
        <v>1.5</v>
      </c>
      <c r="Q27" s="31"/>
      <c r="R27" s="35">
        <f t="shared" si="2"/>
        <v>0</v>
      </c>
    </row>
    <row r="28" spans="2:18" ht="15.75" thickBot="1">
      <c r="B28" s="103">
        <v>18</v>
      </c>
      <c r="C28" s="61"/>
      <c r="D28" s="62"/>
      <c r="E28" s="63"/>
      <c r="F28" s="100"/>
      <c r="G28" s="60"/>
      <c r="H28" s="93">
        <f t="shared" si="1"/>
        <v>0</v>
      </c>
      <c r="I28" s="94">
        <v>0</v>
      </c>
      <c r="J28" s="95">
        <f t="shared" si="0"/>
        <v>0</v>
      </c>
      <c r="K28" s="28">
        <v>18</v>
      </c>
      <c r="L28" s="29"/>
      <c r="M28" s="29"/>
      <c r="N28" s="29">
        <v>317</v>
      </c>
      <c r="O28" s="29">
        <v>417</v>
      </c>
      <c r="P28" s="32">
        <v>1.5</v>
      </c>
      <c r="Q28" s="33"/>
      <c r="R28" s="35">
        <f t="shared" si="2"/>
        <v>0</v>
      </c>
    </row>
    <row r="29" spans="2:10" ht="15">
      <c r="B29" s="64" t="s">
        <v>17</v>
      </c>
      <c r="C29" s="101"/>
      <c r="D29" s="43"/>
      <c r="E29" s="43"/>
      <c r="F29" s="65"/>
      <c r="G29" s="66" t="s">
        <v>3</v>
      </c>
      <c r="H29" s="67"/>
      <c r="I29" s="68"/>
      <c r="J29" s="69">
        <f>SUM(J11:J28)</f>
        <v>987782.4</v>
      </c>
    </row>
    <row r="30" spans="2:10" ht="15">
      <c r="B30" s="70"/>
      <c r="C30" s="71"/>
      <c r="D30" s="72"/>
      <c r="E30" s="43"/>
      <c r="F30" s="73"/>
      <c r="G30" s="74" t="s">
        <v>13</v>
      </c>
      <c r="H30" s="75"/>
      <c r="I30" s="76"/>
      <c r="J30" s="77">
        <f>J29*I30</f>
        <v>0</v>
      </c>
    </row>
    <row r="31" spans="2:10" ht="15">
      <c r="B31" s="42"/>
      <c r="C31" s="43"/>
      <c r="D31" s="43"/>
      <c r="E31" s="43"/>
      <c r="F31" s="78"/>
      <c r="G31" s="79" t="s">
        <v>4</v>
      </c>
      <c r="H31" s="71"/>
      <c r="I31" s="80"/>
      <c r="J31" s="77">
        <f>J29-J30</f>
        <v>987782.4</v>
      </c>
    </row>
    <row r="32" spans="2:10" ht="15">
      <c r="B32" s="42"/>
      <c r="C32" s="43"/>
      <c r="D32" s="43"/>
      <c r="E32" s="43"/>
      <c r="F32" s="73"/>
      <c r="G32" s="74">
        <v>0.19</v>
      </c>
      <c r="H32" s="75"/>
      <c r="I32" s="76">
        <v>0.19</v>
      </c>
      <c r="J32" s="77">
        <f>J31*I32</f>
        <v>187678.65600000002</v>
      </c>
    </row>
    <row r="33" spans="2:10" ht="15.75" thickBot="1">
      <c r="B33" s="48"/>
      <c r="C33" s="49"/>
      <c r="D33" s="49"/>
      <c r="E33" s="49"/>
      <c r="F33" s="81"/>
      <c r="G33" s="82" t="s">
        <v>2</v>
      </c>
      <c r="H33" s="83"/>
      <c r="I33" s="84"/>
      <c r="J33" s="85">
        <f>J31+J32</f>
        <v>1175461.056</v>
      </c>
    </row>
  </sheetData>
  <sheetProtection sheet="1" objects="1" scenarios="1"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.75" thickBot="1">
      <c r="A106">
        <v>105</v>
      </c>
      <c r="B106" s="36" t="s">
        <v>580</v>
      </c>
      <c r="C106" t="s">
        <v>575</v>
      </c>
      <c r="D106" t="s">
        <v>576</v>
      </c>
      <c r="E106" t="s">
        <v>577</v>
      </c>
      <c r="F106" t="s">
        <v>167</v>
      </c>
      <c r="G106" t="s">
        <v>33</v>
      </c>
      <c r="I106" t="s">
        <v>578</v>
      </c>
      <c r="K106" t="s">
        <v>579</v>
      </c>
    </row>
    <row r="107" spans="1:12" ht="15.75" thickBot="1">
      <c r="A107">
        <v>106</v>
      </c>
      <c r="B107" s="36" t="s">
        <v>581</v>
      </c>
      <c r="C107" t="s">
        <v>582</v>
      </c>
      <c r="G107" t="s">
        <v>33</v>
      </c>
      <c r="I107" t="s">
        <v>584</v>
      </c>
      <c r="L107" s="102" t="s">
        <v>583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vendedor2</cp:lastModifiedBy>
  <cp:lastPrinted>2013-12-02T17:56:57Z</cp:lastPrinted>
  <dcterms:created xsi:type="dcterms:W3CDTF">2013-07-12T05:01:37Z</dcterms:created>
  <dcterms:modified xsi:type="dcterms:W3CDTF">2013-12-02T17:58:19Z</dcterms:modified>
  <cp:category/>
  <cp:version/>
  <cp:contentType/>
  <cp:contentStatus/>
</cp:coreProperties>
</file>