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65386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<sst xmlns="http://schemas.openxmlformats.org/spreadsheetml/2006/main" count="802" uniqueCount="577">
  <si>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</si>
  <si>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</si>
  <si>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</si>
  <si>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</si>
  <si>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</si>
  <si>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</si>
  <si>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</si>
  <si>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</si>
  <si>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</si>
  <si>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</si>
  <si>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</si>
  <si>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</si>
  <si>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</si>
  <si>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</si>
  <si>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</si>
  <si>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</si>
  <si>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</si>
  <si>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</si>
  <si>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</si>
  <si>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</si>
  <si>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</si>
  <si>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</si>
  <si>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</si>
  <si>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</si>
  <si>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</si>
  <si>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</si>
  <si>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</si>
  <si>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</si>
  <si>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</si>
  <si>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</si>
  <si>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</si>
  <si>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</si>
  <si>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</si>
  <si>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</si>
  <si>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</si>
  <si>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</si>
  <si>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</si>
  <si>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</si>
  <si>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</si>
  <si>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</si>
  <si>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</si>
  <si>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</si>
  <si>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</si>
  <si>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</si>
  <si>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</si>
  <si>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</si>
  <si>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</si>
  <si>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</si>
  <si>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</si>
  <si>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</si>
  <si>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</si>
  <si>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</si>
  <si>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</si>
  <si>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</si>
  <si>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</si>
  <si>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</si>
  <si>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</si>
  <si>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</si>
  <si>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</si>
  <si>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</si>
  <si>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</si>
  <si>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</si>
  <si>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</si>
  <si>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</si>
  <si>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</si>
  <si>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</si>
  <si>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</si>
  <si>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</si>
  <si>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</si>
  <si>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</si>
  <si>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</si>
  <si>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</si>
  <si>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</si>
  <si>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</si>
  <si>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</si>
  <si>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</si>
  <si>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</si>
  <si>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</si>
  <si>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</si>
  <si>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</si>
  <si>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</si>
  <si>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</si>
  <si>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</si>
  <si>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</si>
  <si>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</si>
  <si>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</si>
  <si>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</si>
  <si>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</si>
  <si>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</si>
  <si>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</si>
  <si>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</si>
  <si>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</si>
  <si>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</si>
  <si>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</si>
  <si>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</si>
  <si>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</si>
  <si>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</si>
  <si>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</si>
  <si>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</si>
  <si>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</si>
  <si>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</si>
  <si>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</si>
  <si>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</si>
  <si>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</si>
  <si>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</si>
  <si>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</si>
  <si>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</si>
  <si>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</si>
  <si>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</si>
  <si>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</si>
  <si>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</si>
  <si>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</si>
  <si>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</si>
  <si>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</si>
  <si>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</si>
  <si>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</si>
  <si>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</si>
  <si>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</si>
  <si>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</si>
  <si>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</si>
  <si>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</si>
  <si>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</si>
  <si>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</si>
  <si>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</si>
  <si>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</si>
  <si>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</si>
  <si>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</si>
  <si>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</si>
  <si>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</si>
  <si>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</si>
  <si>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</si>
  <si>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</si>
  <si>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</si>
  <si>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</si>
  <si>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</si>
  <si>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</si>
  <si>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</si>
  <si>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</si>
  <si>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</si>
  <si>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</si>
  <si>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</si>
  <si>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</si>
  <si>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</si>
  <si>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</si>
  <si>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</si>
  <si>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</si>
  <si>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</si>
  <si>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</si>
  <si>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</si>
  <si>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</si>
  <si>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</si>
  <si>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</si>
  <si>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</si>
  <si>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</si>
  <si>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</si>
  <si>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</si>
  <si>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</si>
  <si>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</si>
  <si>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</si>
  <si>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</si>
  <si>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</si>
  <si>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</si>
  <si>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</si>
  <si>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</si>
  <si>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</si>
  <si>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</si>
  <si>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</si>
  <si>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</si>
  <si>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</si>
  <si>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</si>
  <si>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</si>
  <si>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</si>
  <si>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</si>
  <si>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</si>
  <si>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</si>
  <si>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</si>
  <si>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</si>
  <si>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</si>
  <si>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</si>
  <si>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</si>
  <si>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</si>
  <si>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</si>
  <si>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</si>
  <si>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</si>
  <si>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</si>
  <si>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</si>
  <si>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</si>
  <si>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</si>
  <si>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</si>
  <si>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</si>
  <si>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</si>
  <si>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</si>
  <si>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</si>
  <si>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</si>
  <si>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</si>
  <si>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</si>
  <si>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</si>
  <si>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</si>
  <si>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</si>
  <si>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</si>
  <si>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</si>
  <si>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</si>
  <si>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</si>
  <si>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</si>
  <si>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</si>
  <si>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</si>
  <si>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</si>
  <si>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</si>
  <si>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</si>
  <si>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</si>
  <si>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</si>
  <si>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</si>
  <si>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</si>
  <si>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</si>
  <si>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</si>
  <si>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</si>
  <si>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</si>
  <si>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</si>
  <si>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</si>
  <si>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</si>
  <si>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</si>
  <si>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</si>
  <si>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</si>
  <si>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</si>
  <si>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</si>
  <si>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</si>
  <si>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</si>
  <si>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</si>
  <si>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</si>
  <si>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</si>
  <si>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</si>
  <si>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</si>
  <si>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</si>
  <si>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</si>
  <si>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</si>
  <si>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</si>
  <si>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</si>
  <si>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</si>
  <si>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</si>
  <si>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</si>
  <si>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</si>
  <si>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</si>
  <si>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</si>
  <si>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</si>
  <si>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</si>
  <si>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</si>
  <si>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</si>
  <si>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</si>
  <si>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</si>
  <si>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</si>
  <si>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</si>
  <si>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</si>
  <si>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</si>
  <si>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</si>
  <si>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</si>
  <si>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</si>
  <si>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</si>
  <si>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</si>
  <si>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</si>
  <si>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</si>
  <si>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</si>
  <si>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</si>
  <si>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</si>
  <si>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</si>
  <si>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</si>
  <si>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</si>
  <si>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</si>
  <si>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</si>
  <si>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</si>
  <si>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</si>
  <si>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</si>
  <si>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</si>
  <si>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</si>
  <si>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</si>
  <si>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</si>
  <si>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</si>
  <si>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</si>
  <si>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</si>
  <si>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</si>
  <si>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</si>
  <si>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</si>
  <si>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</si>
  <si>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</si>
  <si>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</si>
  <si>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</si>
  <si>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</si>
  <si>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</si>
  <si>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</si>
  <si>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</si>
  <si>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</si>
  <si>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</si>
  <si>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</si>
  <si>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</si>
  <si>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</si>
  <si>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</si>
  <si>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</si>
  <si>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</si>
  <si>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</si>
  <si>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</si>
  <si>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</si>
  <si>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</si>
  <si>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</si>
  <si>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</si>
  <si>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</si>
  <si>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</si>
  <si>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</si>
  <si>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</si>
  <si>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</si>
  <si>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</si>
  <si>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</si>
  <si>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</si>
  <si>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</si>
  <si>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</si>
  <si>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</si>
  <si>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</si>
  <si>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</si>
  <si>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</si>
  <si>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</si>
  <si>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</si>
  <si>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</si>
  <si>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</si>
  <si>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</si>
  <si>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</si>
  <si>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</si>
  <si>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</si>
  <si>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</si>
  <si>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</si>
  <si>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</si>
  <si>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</si>
  <si>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</si>
  <si>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</si>
  <si>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</si>
  <si>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</si>
  <si>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</si>
  <si>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</si>
  <si>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</si>
  <si>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</si>
  <si>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</si>
  <si>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</si>
  <si>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</si>
  <si>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</si>
  <si>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</si>
  <si>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</si>
  <si>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</si>
  <si>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</si>
  <si>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</si>
  <si>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</si>
  <si>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</si>
  <si>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</si>
  <si>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</si>
  <si>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</si>
  <si>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</si>
  <si>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</si>
  <si>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</si>
  <si>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</si>
  <si>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</si>
  <si>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</si>
  <si>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</si>
  <si>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</si>
  <si>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</si>
  <si>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</si>
  <si>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</si>
  <si>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</si>
  <si>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</si>
  <si>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</si>
  <si>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</si>
  <si>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</si>
  <si>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</si>
  <si>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</si>
  <si>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</si>
  <si>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</si>
  <si>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</si>
  <si>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</si>
  <si>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</si>
  <si>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</si>
  <si>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</si>
  <si>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</si>
  <si>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</si>
  <si>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</si>
  <si>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</si>
  <si>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</si>
  <si>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</si>
  <si>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</si>
  <si>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</si>
  <si>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</si>
  <si>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</si>
  <si>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</si>
  <si>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</si>
  <si>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</si>
  <si>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</si>
  <si>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</si>
  <si>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</si>
  <si>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</si>
  <si>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</si>
  <si>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</si>
  <si>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</si>
  <si>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</si>
  <si>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</si>
  <si>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</si>
  <si>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</si>
  <si>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</si>
  <si>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</si>
  <si>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</si>
  <si>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</si>
  <si>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</si>
  <si>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</si>
  <si>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</si>
  <si>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</si>
  <si>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</si>
  <si>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</si>
  <si>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</si>
  <si>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</si>
  <si>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</si>
  <si>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</si>
  <si>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</si>
  <si>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</si>
  <si>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</si>
  <si>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</si>
  <si>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</si>
  <si>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</si>
  <si>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</si>
  <si>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</si>
  <si>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</si>
  <si>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</si>
  <si>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</si>
  <si>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</si>
  <si>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</si>
  <si>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</si>
  <si>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</si>
  <si>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</si>
  <si>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</si>
  <si>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</si>
  <si>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</si>
  <si>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</si>
  <si>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</si>
  <si>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</si>
  <si>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</si>
  <si>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</si>
  <si>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</si>
  <si>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</si>
  <si>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</si>
  <si>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</si>
  <si>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</si>
  <si>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</si>
  <si>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</si>
  <si>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</si>
  <si>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</si>
  <si>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</si>
  <si>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</si>
  <si>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</si>
  <si>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</si>
  <si>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</si>
  <si>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</si>
  <si>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</si>
  <si>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</si>
  <si>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</si>
  <si>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</si>
  <si>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</si>
  <si>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</si>
  <si>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</si>
  <si>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</si>
  <si>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</si>
  <si>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</si>
  <si>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</si>
  <si>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</si>
  <si>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</si>
  <si>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</si>
  <si>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</si>
  <si>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</si>
  <si>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</si>
  <si>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</si>
  <si>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</si>
  <si>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</si>
  <si>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</si>
  <si>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</si>
  <si>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</si>
  <si>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</si>
  <si>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</si>
  <si>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</si>
  <si>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</si>
  <si>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</si>
  <si>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</si>
  <si>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</si>
  <si>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</si>
  <si>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</si>
  <si>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</si>
  <si>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</si>
  <si>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</si>
  <si>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</si>
  <si>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</si>
  <si>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</si>
  <si>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</si>
  <si>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</si>
  <si>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</si>
  <si>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</si>
  <si>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</si>
  <si>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</si>
  <si>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</si>
  <si>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</si>
  <si>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</si>
  <si>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</si>
  <si>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</si>
  <si>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</si>
  <si>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</si>
  <si>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</si>
  <si>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</si>
  <si>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</si>
  <si>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</si>
  <si>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</si>
  <si>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</si>
  <si>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</si>
  <si>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</si>
  <si>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</si>
  <si>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</si>
  <si>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</si>
  <si>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</si>
  <si>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</si>
  <si>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</si>
  <si>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</si>
  <si>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</si>
  <si>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</si>
  <si>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</si>
  <si>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</si>
  <si>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</si>
  <si>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</si>
  <si>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</si>
  <si>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</si>
  <si>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</si>
  <si>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</si>
  <si>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</si>
  <si>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</si>
  <si>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</si>
  <si>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</si>
  <si>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</si>
  <si>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</si>
  <si>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</si>
  <si>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</si>
  <si>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</si>
  <si>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</si>
  <si>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</si>
  <si>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</si>
  <si>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</si>
  <si>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</si>
  <si>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</si>
  <si>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</si>
  <si>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</si>
  <si>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</si>
  <si>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</si>
  <si>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</si>
  <si>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</si>
  <si>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</si>
  <si>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</si>
  <si>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</si>
  <si>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</si>
  <si>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</si>
  <si>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</si>
  <si>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</si>
  <si>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</si>
  <si>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</si>
  <si>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</si>
  <si>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</si>
  <si>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</si>
  <si>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</si>
  <si>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</si>
  <si>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</si>
  <si>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</si>
  <si>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</si>
  <si>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</si>
  <si>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</si>
  <si>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</si>
  <si>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</si>
  <si>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</si>
  <si>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Claudio Arias</t>
  </si>
  <si>
    <t>Entrega inmediata salvo venta previa</t>
  </si>
  <si>
    <t>TEFLON AMARILLO ALTA DENSIDAD 3/4</t>
  </si>
  <si>
    <t>BUSHING INOX DE 1/2" X3/8"</t>
  </si>
  <si>
    <t>danus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</si>
</sst>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9" xfId="0" applyFont="1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0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3" xfId="0" applyFont="1" applyFill="1" applyBorder="1" applyAlignment="1" applyProtection="1">
      <alignment horizontal="right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35" xfId="0" applyNumberFormat="1" applyFont="1" applyFill="1" applyBorder="1" applyAlignment="1" applyProtection="1">
      <alignment horizontal="center"/>
      <protection/>
    </xf>
    <xf numFmtId="0" fontId="57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4" xfId="0" applyNumberFormat="1" applyFont="1" applyFill="1" applyBorder="1" applyAlignment="1" applyProtection="1">
      <alignment horizontal="center"/>
      <protection locked="0"/>
    </xf>
    <xf numFmtId="166" fontId="53" fillId="33" borderId="25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>
      <alignment/>
    </xf>
    <xf numFmtId="0" fontId="53" fillId="0" borderId="13" xfId="0" applyFont="1" applyBorder="1" applyAlignment="1" applyProtection="1">
      <alignment horizontal="center"/>
      <protection locked="0"/>
    </xf>
    <xf numFmtId="0" fontId="53" fillId="0" borderId="36" xfId="0" applyFont="1" applyBorder="1" applyAlignment="1" applyProtection="1">
      <alignment horizontal="center"/>
      <protection locked="0"/>
    </xf>
    <xf numFmtId="0" fontId="53" fillId="0" borderId="37" xfId="0" applyFont="1" applyBorder="1" applyAlignment="1" applyProtection="1">
      <alignment horizontal="center"/>
      <protection locked="0"/>
    </xf>
    <xf numFmtId="0" fontId="53" fillId="0" borderId="38" xfId="0" applyFont="1" applyBorder="1" applyAlignment="1" applyProtection="1">
      <alignment horizontal="center"/>
      <protection locked="0"/>
    </xf>
    <xf numFmtId="0" fontId="53" fillId="0" borderId="39" xfId="0" applyFont="1" applyBorder="1" applyAlignment="1" applyProtection="1">
      <alignment horizontal="center"/>
      <protection locked="0"/>
    </xf>
    <xf numFmtId="0" fontId="53" fillId="33" borderId="27" xfId="0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 vertical="center"/>
      <protection/>
    </xf>
    <xf numFmtId="166" fontId="53" fillId="33" borderId="14" xfId="0" applyNumberFormat="1" applyFont="1" applyFill="1" applyBorder="1" applyAlignment="1" applyProtection="1">
      <alignment horizontal="center" vertical="center"/>
      <protection locked="0"/>
    </xf>
    <xf numFmtId="0" fontId="29" fillId="33" borderId="27" xfId="0" applyNumberFormat="1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9" fillId="33" borderId="27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30" fillId="33" borderId="11" xfId="0" applyFont="1" applyFill="1" applyBorder="1" applyAlignment="1" applyProtection="1">
      <alignment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166" fontId="30" fillId="33" borderId="12" xfId="0" applyNumberFormat="1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left"/>
      <protection locked="0"/>
    </xf>
    <xf numFmtId="0" fontId="30" fillId="33" borderId="0" xfId="0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/>
      <protection locked="0"/>
    </xf>
    <xf numFmtId="166" fontId="30" fillId="0" borderId="0" xfId="0" applyNumberFormat="1" applyFont="1" applyFill="1" applyBorder="1" applyAlignment="1" applyProtection="1">
      <alignment/>
      <protection/>
    </xf>
    <xf numFmtId="0" fontId="30" fillId="33" borderId="15" xfId="45" applyFont="1" applyFill="1" applyBorder="1" applyAlignment="1" applyProtection="1">
      <alignment horizontal="left"/>
      <protection/>
    </xf>
    <xf numFmtId="166" fontId="30" fillId="33" borderId="15" xfId="0" applyNumberFormat="1" applyFont="1" applyFill="1" applyBorder="1" applyAlignment="1" applyProtection="1">
      <alignment horizontal="left"/>
      <protection/>
    </xf>
    <xf numFmtId="164" fontId="30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0" borderId="40" xfId="0" applyFont="1" applyBorder="1" applyAlignment="1" applyProtection="1">
      <alignment horizontal="center"/>
      <protection locked="0"/>
    </xf>
    <xf numFmtId="0" fontId="53" fillId="0" borderId="41" xfId="0" applyFont="1" applyBorder="1" applyAlignment="1" applyProtection="1">
      <alignment/>
      <protection locked="0"/>
    </xf>
    <xf numFmtId="0" fontId="53" fillId="0" borderId="4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30" fillId="33" borderId="0" xfId="0" applyNumberFormat="1" applyFont="1" applyFill="1" applyBorder="1" applyAlignment="1" applyProtection="1">
      <alignment horizontal="left"/>
      <protection/>
    </xf>
    <xf numFmtId="166" fontId="30" fillId="33" borderId="15" xfId="0" applyNumberFormat="1" applyFont="1" applyFill="1" applyBorder="1" applyAlignment="1" applyProtection="1">
      <alignment horizontal="left"/>
      <protection/>
    </xf>
    <xf numFmtId="0" fontId="29" fillId="33" borderId="10" xfId="0" applyFont="1" applyFill="1" applyBorder="1" applyAlignment="1" applyProtection="1">
      <alignment horizontal="left" wrapText="1"/>
      <protection locked="0"/>
    </xf>
    <xf numFmtId="0" fontId="29" fillId="33" borderId="11" xfId="0" applyFont="1" applyFill="1" applyBorder="1" applyAlignment="1" applyProtection="1">
      <alignment horizontal="left"/>
      <protection locked="0"/>
    </xf>
    <xf numFmtId="0" fontId="29" fillId="33" borderId="12" xfId="0" applyFont="1" applyFill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/>
      <protection locked="0"/>
    </xf>
    <xf numFmtId="0" fontId="29" fillId="33" borderId="27" xfId="0" applyFont="1" applyFill="1" applyBorder="1" applyAlignment="1" applyProtection="1">
      <alignment horizontal="left"/>
      <protection locked="0"/>
    </xf>
    <xf numFmtId="0" fontId="29" fillId="33" borderId="27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A1">
      <selection activeCell="J11" sqref="J11:J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1134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4" t="s">
        <v>312</v>
      </c>
      <c r="E4" s="95" t="s">
        <v>12</v>
      </c>
      <c r="F4" s="96"/>
      <c r="G4" s="96"/>
      <c r="H4" s="97"/>
      <c r="I4" s="95" t="s">
        <v>9</v>
      </c>
      <c r="J4" s="98" t="str">
        <f>VLOOKUP(D4,CLIENTES,10,FALSE)</f>
        <v>2-707 3000</v>
      </c>
      <c r="K4" s="20"/>
    </row>
    <row r="5" spans="2:11" ht="15">
      <c r="B5" s="39"/>
      <c r="C5" s="40"/>
      <c r="D5" s="99"/>
      <c r="E5" s="114">
        <f>VLOOKUP(D4,CLIENTES,4,FALSE)</f>
        <v>0</v>
      </c>
      <c r="F5" s="114"/>
      <c r="G5" s="114"/>
      <c r="H5" s="114"/>
      <c r="I5" s="114"/>
      <c r="J5" s="115"/>
      <c r="K5" s="20"/>
    </row>
    <row r="6" spans="2:10" ht="17.25" customHeight="1">
      <c r="B6" s="39" t="s">
        <v>27</v>
      </c>
      <c r="C6" s="40"/>
      <c r="D6" s="100" t="str">
        <f>VLOOKUP(D4,CLIENTES,2,FALSE)</f>
        <v>LABORATORIOS SAVAL</v>
      </c>
      <c r="E6" s="101" t="s">
        <v>7</v>
      </c>
      <c r="F6" s="114" t="str">
        <f>VLOOKUP(D4,CLIENTES,5,FALSE)</f>
        <v>CONCHALI</v>
      </c>
      <c r="G6" s="114"/>
      <c r="H6" s="114"/>
      <c r="I6" s="102">
        <f>VLOOKUP(D4,CLIENTES,11,FALSE)</f>
        <v>0</v>
      </c>
      <c r="J6" s="103"/>
    </row>
    <row r="7" spans="2:10" ht="15">
      <c r="B7" s="39" t="s">
        <v>25</v>
      </c>
      <c r="C7" s="40"/>
      <c r="D7" s="100" t="str">
        <f>VLOOKUP(D4,CLIENTES,3,FALSE)</f>
        <v>FARMACEUTICA</v>
      </c>
      <c r="E7" s="101" t="s">
        <v>8</v>
      </c>
      <c r="F7" s="114" t="str">
        <f>VLOOKUP(D4,CLIENTES,6,FALSE)</f>
        <v>STGO</v>
      </c>
      <c r="G7" s="114"/>
      <c r="H7" s="114"/>
      <c r="I7" s="101" t="s">
        <v>26</v>
      </c>
      <c r="J7" s="104" t="str">
        <f>VLOOKUP(D4,CLIENTES,8,FALSE)</f>
        <v>Claudio Arias</v>
      </c>
    </row>
    <row r="8" spans="2:12" ht="15.75" thickBot="1">
      <c r="B8" s="112" t="s">
        <v>28</v>
      </c>
      <c r="C8" s="113"/>
      <c r="D8" s="100">
        <f>VLOOKUP(D4,CLIENTES,7,FALSE)</f>
        <v>0</v>
      </c>
      <c r="E8" s="101" t="s">
        <v>11</v>
      </c>
      <c r="F8" s="114">
        <f>VLOOKUP(D4,CLIENTES,12,FALSE)</f>
        <v>0</v>
      </c>
      <c r="G8" s="114"/>
      <c r="H8" s="114"/>
      <c r="I8" s="101" t="s">
        <v>14</v>
      </c>
      <c r="J8" s="105">
        <f ca="1">TODAY()</f>
        <v>41583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09" t="s">
        <v>24</v>
      </c>
      <c r="D10" s="110"/>
      <c r="E10" s="111"/>
      <c r="F10" s="81" t="s">
        <v>0</v>
      </c>
      <c r="G10" s="82" t="s">
        <v>23</v>
      </c>
      <c r="H10" s="82" t="s">
        <v>15</v>
      </c>
      <c r="I10" s="83" t="s">
        <v>13</v>
      </c>
      <c r="J10" s="84" t="s">
        <v>2</v>
      </c>
      <c r="K10" s="24" t="s">
        <v>18</v>
      </c>
      <c r="L10" s="25"/>
      <c r="M10" s="25"/>
      <c r="N10" s="25" t="s">
        <v>576</v>
      </c>
      <c r="O10" s="25"/>
      <c r="P10" s="26" t="s">
        <v>16</v>
      </c>
      <c r="Q10" s="25" t="s">
        <v>19</v>
      </c>
      <c r="R10" s="27" t="s">
        <v>20</v>
      </c>
    </row>
    <row r="11" spans="2:18" ht="20.25" customHeight="1">
      <c r="B11" s="85">
        <v>1</v>
      </c>
      <c r="C11" s="116" t="s">
        <v>574</v>
      </c>
      <c r="D11" s="117"/>
      <c r="E11" s="118"/>
      <c r="F11" s="89">
        <v>15</v>
      </c>
      <c r="G11" s="120" t="s">
        <v>23</v>
      </c>
      <c r="H11" s="74">
        <f>+R11</f>
        <v>1214</v>
      </c>
      <c r="I11" s="87"/>
      <c r="J11" s="86">
        <f>F11*H11*(1-I11/100)</f>
        <v>18210</v>
      </c>
      <c r="K11" s="28">
        <v>2</v>
      </c>
      <c r="L11" s="119"/>
      <c r="M11" s="29">
        <v>1214</v>
      </c>
      <c r="N11" s="29"/>
      <c r="O11" s="29"/>
      <c r="P11" s="30">
        <v>1</v>
      </c>
      <c r="Q11" s="31">
        <f>+M11</f>
        <v>1214</v>
      </c>
      <c r="R11" s="35">
        <f>+P11*Q11</f>
        <v>1214</v>
      </c>
    </row>
    <row r="12" spans="2:18" ht="15">
      <c r="B12" s="88">
        <v>2</v>
      </c>
      <c r="C12" s="90" t="s">
        <v>575</v>
      </c>
      <c r="D12" s="91"/>
      <c r="E12" s="92"/>
      <c r="F12" s="93">
        <v>10</v>
      </c>
      <c r="G12" s="121" t="s">
        <v>23</v>
      </c>
      <c r="H12" s="74">
        <f>+R12</f>
        <v>1138.5</v>
      </c>
      <c r="I12" s="77"/>
      <c r="J12" s="86">
        <f aca="true" t="shared" si="0" ref="J12:J25">F12*H12*(1-I12/100)</f>
        <v>11385</v>
      </c>
      <c r="K12" s="28">
        <v>3</v>
      </c>
      <c r="L12" s="119"/>
      <c r="M12" s="29"/>
      <c r="N12" s="29">
        <v>759</v>
      </c>
      <c r="O12" s="29"/>
      <c r="P12" s="30">
        <v>1.5</v>
      </c>
      <c r="Q12" s="31">
        <f>+N12</f>
        <v>759</v>
      </c>
      <c r="R12" s="35">
        <f>+P12*Q12</f>
        <v>1138.5</v>
      </c>
    </row>
    <row r="13" spans="2:18" ht="15">
      <c r="B13" s="76">
        <v>3</v>
      </c>
      <c r="C13" s="90"/>
      <c r="D13" s="91"/>
      <c r="E13" s="92"/>
      <c r="F13" s="93"/>
      <c r="G13" s="49"/>
      <c r="H13" s="74"/>
      <c r="I13" s="77"/>
      <c r="J13" s="86">
        <f t="shared" si="0"/>
        <v>0</v>
      </c>
      <c r="K13" s="28">
        <v>4</v>
      </c>
      <c r="L13" s="119"/>
      <c r="M13" s="29"/>
      <c r="N13" s="29"/>
      <c r="O13" s="29"/>
      <c r="P13" s="30">
        <v>1.6</v>
      </c>
      <c r="Q13" s="31">
        <f aca="true" t="shared" si="1" ref="Q11:Q20">+L13</f>
        <v>0</v>
      </c>
      <c r="R13" s="35">
        <v>528</v>
      </c>
    </row>
    <row r="14" spans="2:18" ht="15">
      <c r="B14" s="76">
        <v>4</v>
      </c>
      <c r="C14" s="90"/>
      <c r="D14" s="91"/>
      <c r="E14" s="92"/>
      <c r="F14" s="93"/>
      <c r="G14" s="49"/>
      <c r="H14" s="74"/>
      <c r="I14" s="77"/>
      <c r="J14" s="86">
        <f t="shared" si="0"/>
        <v>0</v>
      </c>
      <c r="K14" s="28">
        <v>5</v>
      </c>
      <c r="L14" s="119"/>
      <c r="M14" s="29"/>
      <c r="N14" s="29"/>
      <c r="O14" s="29"/>
      <c r="P14" s="30">
        <v>1.6</v>
      </c>
      <c r="Q14" s="31">
        <f t="shared" si="1"/>
        <v>0</v>
      </c>
      <c r="R14" s="35">
        <v>6240</v>
      </c>
    </row>
    <row r="15" spans="2:18" ht="15">
      <c r="B15" s="76">
        <v>5</v>
      </c>
      <c r="C15" s="90"/>
      <c r="D15" s="91"/>
      <c r="E15" s="92"/>
      <c r="F15" s="93"/>
      <c r="G15" s="49"/>
      <c r="H15" s="74"/>
      <c r="I15" s="77"/>
      <c r="J15" s="86">
        <f t="shared" si="0"/>
        <v>0</v>
      </c>
      <c r="K15" s="28">
        <v>6</v>
      </c>
      <c r="L15" s="119"/>
      <c r="M15" s="29"/>
      <c r="N15" s="29"/>
      <c r="O15" s="29"/>
      <c r="P15" s="30">
        <v>1.6</v>
      </c>
      <c r="Q15" s="31">
        <f t="shared" si="1"/>
        <v>0</v>
      </c>
      <c r="R15" s="35">
        <v>8560</v>
      </c>
    </row>
    <row r="16" spans="2:18" ht="15">
      <c r="B16" s="76">
        <v>6</v>
      </c>
      <c r="C16" s="45"/>
      <c r="D16" s="46"/>
      <c r="E16" s="47"/>
      <c r="F16" s="48"/>
      <c r="G16" s="49"/>
      <c r="H16" s="74">
        <f aca="true" t="shared" si="2" ref="H13:H25">+R16</f>
        <v>0</v>
      </c>
      <c r="I16" s="77"/>
      <c r="J16" s="86">
        <f t="shared" si="0"/>
        <v>0</v>
      </c>
      <c r="K16" s="28">
        <v>7</v>
      </c>
      <c r="L16" s="119"/>
      <c r="M16" s="29"/>
      <c r="N16" s="29"/>
      <c r="O16" s="29"/>
      <c r="P16" s="30">
        <v>1.6</v>
      </c>
      <c r="Q16" s="31">
        <f t="shared" si="1"/>
        <v>0</v>
      </c>
      <c r="R16" s="35">
        <f>Q16*P16</f>
        <v>0</v>
      </c>
    </row>
    <row r="17" spans="2:18" ht="15">
      <c r="B17" s="76">
        <v>7</v>
      </c>
      <c r="C17" s="45"/>
      <c r="D17" s="46"/>
      <c r="E17" s="47"/>
      <c r="F17" s="48"/>
      <c r="G17" s="49"/>
      <c r="H17" s="74">
        <f t="shared" si="2"/>
        <v>0</v>
      </c>
      <c r="I17" s="77"/>
      <c r="J17" s="86">
        <f t="shared" si="0"/>
        <v>0</v>
      </c>
      <c r="K17" s="28">
        <v>8</v>
      </c>
      <c r="L17" s="119"/>
      <c r="M17" s="29"/>
      <c r="N17" s="29"/>
      <c r="O17" s="29"/>
      <c r="P17" s="30">
        <v>1.6</v>
      </c>
      <c r="Q17" s="31">
        <f t="shared" si="1"/>
        <v>0</v>
      </c>
      <c r="R17" s="35">
        <f aca="true" t="shared" si="3" ref="R17:R27">Q17*P17</f>
        <v>0</v>
      </c>
    </row>
    <row r="18" spans="2:18" ht="15">
      <c r="B18" s="76">
        <v>8</v>
      </c>
      <c r="C18" s="45"/>
      <c r="D18" s="46"/>
      <c r="E18" s="47"/>
      <c r="F18" s="48"/>
      <c r="G18" s="49"/>
      <c r="H18" s="74">
        <f t="shared" si="2"/>
        <v>0</v>
      </c>
      <c r="I18" s="77"/>
      <c r="J18" s="86">
        <f t="shared" si="0"/>
        <v>0</v>
      </c>
      <c r="K18" s="28">
        <v>9</v>
      </c>
      <c r="L18" s="119"/>
      <c r="M18" s="29"/>
      <c r="N18" s="29"/>
      <c r="O18" s="29"/>
      <c r="P18" s="30">
        <v>1.6</v>
      </c>
      <c r="Q18" s="31">
        <f t="shared" si="1"/>
        <v>0</v>
      </c>
      <c r="R18" s="35">
        <f t="shared" si="3"/>
        <v>0</v>
      </c>
    </row>
    <row r="19" spans="2:18" ht="15">
      <c r="B19" s="76">
        <v>9</v>
      </c>
      <c r="C19" s="45"/>
      <c r="D19" s="46"/>
      <c r="E19" s="47"/>
      <c r="F19" s="48"/>
      <c r="G19" s="49"/>
      <c r="H19" s="74">
        <f t="shared" si="2"/>
        <v>0</v>
      </c>
      <c r="I19" s="77"/>
      <c r="J19" s="86">
        <f t="shared" si="0"/>
        <v>0</v>
      </c>
      <c r="K19" s="28">
        <v>10</v>
      </c>
      <c r="L19" s="119"/>
      <c r="M19" s="29"/>
      <c r="N19" s="29"/>
      <c r="O19" s="29"/>
      <c r="P19" s="30">
        <v>1.6</v>
      </c>
      <c r="Q19" s="31">
        <f t="shared" si="1"/>
        <v>0</v>
      </c>
      <c r="R19" s="35">
        <f t="shared" si="3"/>
        <v>0</v>
      </c>
    </row>
    <row r="20" spans="2:18" ht="15">
      <c r="B20" s="76">
        <v>10</v>
      </c>
      <c r="C20" s="45"/>
      <c r="D20" s="46"/>
      <c r="E20" s="47"/>
      <c r="F20" s="48"/>
      <c r="G20" s="49"/>
      <c r="H20" s="74">
        <f t="shared" si="2"/>
        <v>0</v>
      </c>
      <c r="I20" s="77"/>
      <c r="J20" s="86">
        <f t="shared" si="0"/>
        <v>0</v>
      </c>
      <c r="K20" s="28">
        <v>11</v>
      </c>
      <c r="L20" s="119"/>
      <c r="M20" s="29"/>
      <c r="N20" s="29"/>
      <c r="O20" s="29"/>
      <c r="P20" s="30">
        <v>1.6</v>
      </c>
      <c r="Q20" s="31">
        <f t="shared" si="1"/>
        <v>0</v>
      </c>
      <c r="R20" s="35">
        <f t="shared" si="3"/>
        <v>0</v>
      </c>
    </row>
    <row r="21" spans="2:18" ht="15">
      <c r="B21" s="76">
        <v>11</v>
      </c>
      <c r="C21" s="45"/>
      <c r="D21" s="46"/>
      <c r="E21" s="47"/>
      <c r="F21" s="48"/>
      <c r="G21" s="49"/>
      <c r="H21" s="74">
        <f t="shared" si="2"/>
        <v>0</v>
      </c>
      <c r="I21" s="77"/>
      <c r="J21" s="86">
        <f t="shared" si="0"/>
        <v>0</v>
      </c>
      <c r="K21" s="28">
        <v>12</v>
      </c>
      <c r="L21" s="119"/>
      <c r="M21" s="29"/>
      <c r="N21" s="29"/>
      <c r="O21" s="29"/>
      <c r="P21" s="30">
        <v>1.6</v>
      </c>
      <c r="Q21" s="31">
        <f>+N21</f>
        <v>0</v>
      </c>
      <c r="R21" s="35">
        <f t="shared" si="3"/>
        <v>0</v>
      </c>
    </row>
    <row r="22" spans="2:18" ht="15">
      <c r="B22" s="76">
        <v>12</v>
      </c>
      <c r="C22" s="45"/>
      <c r="D22" s="46"/>
      <c r="E22" s="47"/>
      <c r="F22" s="48"/>
      <c r="G22" s="49"/>
      <c r="H22" s="74">
        <f t="shared" si="2"/>
        <v>0</v>
      </c>
      <c r="I22" s="77"/>
      <c r="J22" s="86">
        <f t="shared" si="0"/>
        <v>0</v>
      </c>
      <c r="K22" s="28">
        <v>13</v>
      </c>
      <c r="L22" s="29"/>
      <c r="M22" s="29"/>
      <c r="N22" s="29"/>
      <c r="O22" s="29"/>
      <c r="P22" s="30">
        <v>1.6</v>
      </c>
      <c r="Q22" s="31">
        <f>+N22</f>
        <v>0</v>
      </c>
      <c r="R22" s="35">
        <f t="shared" si="3"/>
        <v>0</v>
      </c>
    </row>
    <row r="23" spans="2:18" ht="15">
      <c r="B23" s="76">
        <v>13</v>
      </c>
      <c r="C23" s="45"/>
      <c r="D23" s="46"/>
      <c r="E23" s="47"/>
      <c r="F23" s="48"/>
      <c r="G23" s="49"/>
      <c r="H23" s="74">
        <f t="shared" si="2"/>
        <v>0</v>
      </c>
      <c r="I23" s="77"/>
      <c r="J23" s="86">
        <f t="shared" si="0"/>
        <v>0</v>
      </c>
      <c r="K23" s="28">
        <v>14</v>
      </c>
      <c r="L23" s="29"/>
      <c r="M23" s="29"/>
      <c r="N23" s="29"/>
      <c r="O23" s="29"/>
      <c r="P23" s="30">
        <v>1.6</v>
      </c>
      <c r="Q23" s="31">
        <f>+N23</f>
        <v>0</v>
      </c>
      <c r="R23" s="35">
        <f>Q23*P23</f>
        <v>0</v>
      </c>
    </row>
    <row r="24" spans="2:18" ht="15">
      <c r="B24" s="76">
        <v>14</v>
      </c>
      <c r="C24" s="45"/>
      <c r="D24" s="46"/>
      <c r="E24" s="47"/>
      <c r="F24" s="48"/>
      <c r="G24" s="49"/>
      <c r="H24" s="74">
        <f t="shared" si="2"/>
        <v>0</v>
      </c>
      <c r="I24" s="77">
        <v>0</v>
      </c>
      <c r="J24" s="86">
        <f t="shared" si="0"/>
        <v>0</v>
      </c>
      <c r="K24" s="28">
        <v>15</v>
      </c>
      <c r="L24" s="29"/>
      <c r="M24" s="29"/>
      <c r="N24" s="29"/>
      <c r="O24" s="29"/>
      <c r="P24" s="30">
        <v>1.6</v>
      </c>
      <c r="Q24" s="31">
        <f>+L24</f>
        <v>0</v>
      </c>
      <c r="R24" s="35">
        <f>Q24*P24</f>
        <v>0</v>
      </c>
    </row>
    <row r="25" spans="2:18" ht="15">
      <c r="B25" s="76">
        <v>15</v>
      </c>
      <c r="C25" s="45"/>
      <c r="D25" s="46"/>
      <c r="E25" s="47"/>
      <c r="F25" s="48"/>
      <c r="G25" s="49"/>
      <c r="H25" s="74">
        <f t="shared" si="2"/>
        <v>0</v>
      </c>
      <c r="I25" s="77">
        <v>0</v>
      </c>
      <c r="J25" s="86">
        <f t="shared" si="0"/>
        <v>0</v>
      </c>
      <c r="K25" s="28">
        <v>16</v>
      </c>
      <c r="L25" s="29"/>
      <c r="M25" s="29"/>
      <c r="N25" s="29"/>
      <c r="O25" s="29"/>
      <c r="P25" s="30">
        <v>1.6</v>
      </c>
      <c r="Q25" s="31">
        <f>+L25</f>
        <v>0</v>
      </c>
      <c r="R25" s="35">
        <f>Q25*P25</f>
        <v>0</v>
      </c>
    </row>
    <row r="26" spans="2:18" ht="15">
      <c r="B26" s="76">
        <v>17</v>
      </c>
      <c r="C26" s="45"/>
      <c r="D26" s="46"/>
      <c r="E26" s="47"/>
      <c r="F26" s="48"/>
      <c r="G26" s="49"/>
      <c r="H26" s="74">
        <f>VLOOKUP(B26,COTIZADO,8,FALSE)</f>
        <v>0</v>
      </c>
      <c r="I26" s="77">
        <v>0</v>
      </c>
      <c r="J26" s="74">
        <f>F26*H26*(1-I26/100)</f>
        <v>0</v>
      </c>
      <c r="K26" s="28">
        <v>17</v>
      </c>
      <c r="L26" s="29"/>
      <c r="M26" s="29"/>
      <c r="N26" s="29"/>
      <c r="O26" s="29"/>
      <c r="P26" s="30"/>
      <c r="Q26" s="31"/>
      <c r="R26" s="35">
        <f t="shared" si="3"/>
        <v>0</v>
      </c>
    </row>
    <row r="27" spans="2:18" ht="15.75" thickBot="1">
      <c r="B27" s="76">
        <v>18</v>
      </c>
      <c r="C27" s="50"/>
      <c r="D27" s="51"/>
      <c r="E27" s="52"/>
      <c r="F27" s="48"/>
      <c r="G27" s="49"/>
      <c r="H27" s="75">
        <f>VLOOKUP(B27,COTIZADO,8,FALSE)</f>
        <v>0</v>
      </c>
      <c r="I27" s="78">
        <v>0</v>
      </c>
      <c r="J27" s="75">
        <f>F27*H27*(1-I27/100)</f>
        <v>0</v>
      </c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3"/>
        <v>0</v>
      </c>
    </row>
    <row r="28" spans="2:10" ht="15">
      <c r="B28" s="53" t="s">
        <v>17</v>
      </c>
      <c r="C28" s="54"/>
      <c r="D28" s="38"/>
      <c r="E28" s="38"/>
      <c r="F28" s="55"/>
      <c r="G28" s="56" t="s">
        <v>3</v>
      </c>
      <c r="H28" s="57"/>
      <c r="I28" s="58"/>
      <c r="J28" s="64">
        <f>SUM(J11:J27)</f>
        <v>29595</v>
      </c>
    </row>
    <row r="29" spans="2:10" ht="12.75" customHeight="1">
      <c r="B29" s="106" t="s">
        <v>573</v>
      </c>
      <c r="C29" s="107"/>
      <c r="D29" s="107"/>
      <c r="E29" s="107"/>
      <c r="F29" s="108"/>
      <c r="G29" s="61" t="s">
        <v>13</v>
      </c>
      <c r="H29" s="62"/>
      <c r="I29" s="63"/>
      <c r="J29" s="64">
        <f>J28*I29</f>
        <v>0</v>
      </c>
    </row>
    <row r="30" spans="2:10" ht="15">
      <c r="B30" s="39"/>
      <c r="C30" s="40"/>
      <c r="D30" s="40"/>
      <c r="E30" s="40"/>
      <c r="F30" s="65"/>
      <c r="G30" s="66" t="s">
        <v>4</v>
      </c>
      <c r="H30" s="59"/>
      <c r="I30" s="67"/>
      <c r="J30" s="64">
        <f>J28-J29</f>
        <v>29595</v>
      </c>
    </row>
    <row r="31" spans="2:10" ht="15">
      <c r="B31" s="39"/>
      <c r="C31" s="40"/>
      <c r="D31" s="40"/>
      <c r="E31" s="40"/>
      <c r="F31" s="60"/>
      <c r="G31" s="61">
        <v>0.19</v>
      </c>
      <c r="H31" s="62"/>
      <c r="I31" s="63">
        <v>0.19</v>
      </c>
      <c r="J31" s="64">
        <f>J30*I31</f>
        <v>5623.05</v>
      </c>
    </row>
    <row r="32" spans="2:10" ht="15.75" thickBot="1">
      <c r="B32" s="41"/>
      <c r="C32" s="42"/>
      <c r="D32" s="42"/>
      <c r="E32" s="42"/>
      <c r="F32" s="68"/>
      <c r="G32" s="69" t="s">
        <v>2</v>
      </c>
      <c r="H32" s="70"/>
      <c r="I32" s="71"/>
      <c r="J32" s="72">
        <f>J30+J31</f>
        <v>35218.05</v>
      </c>
    </row>
    <row r="34" ht="15">
      <c r="M34" s="79"/>
    </row>
  </sheetData>
  <sheetProtection formatCells="0"/>
  <mergeCells count="8">
    <mergeCell ref="B29:F29"/>
    <mergeCell ref="C10:E10"/>
    <mergeCell ref="B8:C8"/>
    <mergeCell ref="E5:J5"/>
    <mergeCell ref="F6:H6"/>
    <mergeCell ref="F7:H7"/>
    <mergeCell ref="F8:H8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2" activePane="bottomLeft" state="frozen"/>
      <selection pane="topLeft" activeCell="B1" sqref="B1"/>
      <selection pane="bottomLeft" activeCell="F113" sqref="F113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2013-10-21T19:30:17Z</cp:lastPrinted>
  <dcterms:created xsi:type="dcterms:W3CDTF">2013-07-12T05:01:37Z</dcterms:created>
  <dcterms:modified xsi:type="dcterms:W3CDTF">2013-11-05T16:12:49Z</dcterms:modified>
  <cp:category/>
  <cp:version/>
  <cp:contentType/>
  <cp:contentStatus/>
</cp:coreProperties>
</file>