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'COTIZACION'!$B$1:$J$31</definedName>
    <definedName name="CLIENTES">'CLIENTES'!$B$2:$M$201</definedName>
    <definedName name="COTIZADO" comment="VALORES COTIZADOS A PROVEEDORES">'COTIZACION'!$K$10:$R$26</definedName>
    <definedName name="VENTAFINAL" comment="PRECIO OFERTADO A CLIENTE">'COTIZACION'!$R$11:$R$26</definedName>
    <definedName name="Z_E08BD4BD_63D8_41E6_9AED_1C81DE76C4C8_.wvu.PrintArea" localSheetId="0" hidden="1">'COTIZACION'!$B$1:$J$31</definedName>
  </definedNames>
  <calcPr fullCalcOnLoad="1"/>
</workbook>
</file>

<file path=xl/sharedStrings.xml><?xml version="1.0" encoding="utf-8"?>
<sst xmlns="http://schemas.openxmlformats.org/spreadsheetml/2006/main" count="837" uniqueCount="598">
  <si>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</si>
  <si>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</si>
  <si>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</si>
  <si>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</si>
  <si>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</si>
  <si>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</si>
  <si>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</si>
  <si>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</si>
  <si>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</si>
  <si>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</si>
  <si>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</si>
  <si>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</si>
  <si>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</si>
  <si>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</si>
  <si>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</si>
  <si>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</si>
  <si>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</si>
  <si>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</si>
  <si>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</si>
  <si>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</si>
  <si>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</si>
  <si>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</si>
  <si>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</si>
  <si>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</si>
  <si>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</si>
  <si>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</si>
  <si>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</si>
  <si>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</si>
  <si>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</si>
  <si>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</si>
  <si>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</si>
  <si>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</si>
  <si>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</si>
  <si>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</si>
  <si>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</si>
  <si>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</si>
  <si>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</si>
  <si>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</si>
  <si>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</si>
  <si>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</si>
  <si>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</si>
  <si>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</si>
  <si>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</si>
  <si>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</si>
  <si>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</si>
  <si>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</si>
  <si>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</si>
  <si>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</si>
  <si>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</si>
  <si>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</si>
  <si>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</si>
  <si>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</si>
  <si>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</si>
  <si>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</si>
  <si>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</si>
  <si>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</si>
  <si>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</si>
  <si>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</si>
  <si>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</si>
  <si>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</si>
  <si>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</si>
  <si>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</si>
  <si>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</si>
  <si>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</si>
  <si>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</si>
  <si>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</si>
  <si>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</si>
  <si>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</si>
  <si>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</si>
  <si>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</si>
  <si>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</si>
  <si>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</si>
  <si>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</si>
  <si>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</si>
  <si>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</si>
  <si>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</si>
  <si>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</si>
  <si>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</si>
  <si>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</si>
  <si>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</si>
  <si>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</si>
  <si>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</si>
  <si>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</si>
  <si>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</si>
  <si>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</si>
  <si>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</si>
  <si>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</si>
  <si>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</si>
  <si>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</si>
  <si>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</si>
  <si>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</si>
  <si>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</si>
  <si>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</si>
  <si>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</si>
  <si>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</si>
  <si>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</si>
  <si>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</si>
  <si>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</si>
  <si>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</si>
  <si>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</si>
  <si>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</si>
  <si>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</si>
  <si>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</si>
  <si>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</si>
  <si>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</si>
  <si>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</si>
  <si>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</si>
  <si>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</si>
  <si>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</si>
  <si>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</si>
  <si>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</si>
  <si>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</si>
  <si>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</si>
  <si>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</si>
  <si>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</si>
  <si>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</si>
  <si>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</si>
  <si>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</si>
  <si>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</si>
  <si>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</si>
  <si>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</si>
  <si>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</si>
  <si>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</si>
  <si>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</si>
  <si>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</si>
  <si>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</si>
  <si>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</si>
  <si>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</si>
  <si>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</si>
  <si>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</si>
  <si>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</si>
  <si>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</si>
  <si>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</si>
  <si>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</si>
  <si>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</si>
  <si>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</si>
  <si>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</si>
  <si>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</si>
  <si>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</si>
  <si>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</si>
  <si>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</si>
  <si>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</si>
  <si>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</si>
  <si>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</si>
  <si>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</si>
  <si>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</si>
  <si>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</si>
  <si>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</si>
  <si>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</si>
  <si>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</si>
  <si>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</si>
  <si>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</si>
  <si>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</si>
  <si>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</si>
  <si>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</si>
  <si>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</si>
  <si>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</si>
  <si>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</si>
  <si>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</si>
  <si>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</si>
  <si>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</si>
  <si>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</si>
  <si>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</si>
  <si>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</si>
  <si>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</si>
  <si>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</si>
  <si>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</si>
  <si>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</si>
  <si>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</si>
  <si>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</si>
  <si>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</si>
  <si>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</si>
  <si>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</si>
  <si>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</si>
  <si>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</si>
  <si>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</si>
  <si>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</si>
  <si>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</si>
  <si>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</si>
  <si>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</si>
  <si>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</si>
  <si>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</si>
  <si>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</si>
  <si>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</si>
  <si>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</si>
  <si>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</si>
  <si>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</si>
  <si>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</si>
  <si>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</si>
  <si>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</si>
  <si>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</si>
  <si>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</si>
  <si>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</si>
  <si>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</si>
  <si>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</si>
  <si>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</si>
  <si>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</si>
  <si>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</si>
  <si>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</si>
  <si>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</si>
  <si>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</si>
  <si>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</si>
  <si>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</si>
  <si>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</si>
  <si>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</si>
  <si>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</si>
  <si>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</si>
  <si>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</si>
  <si>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</si>
  <si>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</si>
  <si>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</si>
  <si>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</si>
  <si>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</si>
  <si>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</si>
  <si>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</si>
  <si>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</si>
  <si>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</si>
  <si>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</si>
  <si>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</si>
  <si>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</si>
  <si>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</si>
  <si>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</si>
  <si>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</si>
  <si>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</si>
  <si>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</si>
  <si>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</si>
  <si>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</si>
  <si>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</si>
  <si>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</si>
  <si>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</si>
  <si>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</si>
  <si>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</si>
  <si>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</si>
  <si>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</si>
  <si>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</si>
  <si>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</si>
  <si>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</si>
  <si>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</si>
  <si>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</si>
  <si>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</si>
  <si>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</si>
  <si>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</si>
  <si>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</si>
  <si>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</si>
  <si>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</si>
  <si>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</si>
  <si>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</si>
  <si>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</si>
  <si>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</si>
  <si>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</si>
  <si>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</si>
  <si>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</si>
  <si>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</si>
  <si>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</si>
  <si>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</si>
  <si>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</si>
  <si>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</si>
  <si>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</si>
  <si>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</si>
  <si>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</si>
  <si>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</si>
  <si>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</si>
  <si>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</si>
  <si>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</si>
  <si>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</si>
  <si>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</si>
  <si>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</si>
  <si>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</si>
  <si>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</si>
  <si>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</si>
  <si>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</si>
  <si>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</si>
  <si>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</si>
  <si>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</si>
  <si>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</si>
  <si>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</si>
  <si>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</si>
  <si>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</si>
  <si>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</si>
  <si>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</si>
  <si>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</si>
  <si>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</si>
  <si>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</si>
  <si>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</si>
  <si>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</si>
  <si>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</si>
  <si>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</si>
  <si>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</si>
  <si>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</si>
  <si>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</si>
  <si>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</si>
  <si>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</si>
  <si>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</si>
  <si>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</si>
  <si>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</si>
  <si>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</si>
  <si>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</si>
  <si>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</si>
  <si>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</si>
  <si>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</si>
  <si>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</si>
  <si>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</si>
  <si>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</si>
  <si>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</si>
  <si>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</si>
  <si>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</si>
  <si>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</si>
  <si>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</si>
  <si>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</si>
  <si>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</si>
  <si>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</si>
  <si>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</si>
  <si>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</si>
  <si>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</si>
  <si>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</si>
  <si>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</si>
  <si>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</si>
  <si>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</si>
  <si>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</si>
  <si>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</si>
  <si>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</si>
  <si>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</si>
  <si>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</si>
  <si>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</si>
  <si>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</si>
  <si>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</si>
  <si>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</si>
  <si>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</si>
  <si>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</si>
  <si>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</si>
  <si>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</si>
  <si>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</si>
  <si>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</si>
  <si>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</si>
  <si>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</si>
  <si>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</si>
  <si>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</si>
  <si>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</si>
  <si>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</si>
  <si>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</si>
  <si>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</si>
  <si>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</si>
  <si>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</si>
  <si>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</si>
  <si>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</si>
  <si>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</si>
  <si>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</si>
  <si>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</si>
  <si>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</si>
  <si>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</si>
  <si>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</si>
  <si>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</si>
  <si>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</si>
  <si>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</si>
  <si>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</si>
  <si>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</si>
  <si>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</si>
  <si>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</si>
  <si>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</si>
  <si>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</si>
  <si>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</si>
  <si>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</si>
  <si>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</si>
  <si>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</si>
  <si>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</si>
  <si>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</si>
  <si>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</si>
  <si>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</si>
  <si>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</si>
  <si>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</si>
  <si>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</si>
  <si>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</si>
  <si>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</si>
  <si>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</si>
  <si>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</si>
  <si>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</si>
  <si>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</si>
  <si>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</si>
  <si>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</si>
  <si>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</si>
  <si>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</si>
  <si>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</si>
  <si>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</si>
  <si>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</si>
  <si>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</si>
  <si>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</si>
  <si>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</si>
  <si>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</si>
  <si>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</si>
  <si>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</si>
  <si>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</si>
  <si>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</si>
  <si>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</si>
  <si>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</si>
  <si>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</si>
  <si>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</si>
  <si>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</si>
  <si>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</si>
  <si>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</si>
  <si>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</si>
  <si>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</si>
  <si>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</si>
  <si>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</si>
  <si>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</si>
  <si>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</si>
  <si>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</si>
  <si>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</si>
  <si>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</si>
  <si>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</si>
  <si>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</si>
  <si>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</si>
  <si>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</si>
  <si>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</si>
  <si>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</si>
  <si>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</si>
  <si>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</si>
  <si>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</si>
  <si>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</si>
  <si>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</si>
  <si>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</si>
  <si>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</si>
  <si>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</si>
  <si>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</si>
  <si>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</si>
  <si>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</si>
  <si>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</si>
  <si>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</si>
  <si>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</si>
  <si>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</si>
  <si>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</si>
  <si>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</si>
  <si>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</si>
  <si>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</si>
  <si>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</si>
  <si>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</si>
  <si>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</si>
  <si>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</si>
  <si>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</si>
  <si>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</si>
  <si>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</si>
  <si>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</si>
  <si>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</si>
  <si>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</si>
  <si>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</si>
  <si>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</si>
  <si>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</si>
  <si>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</si>
  <si>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</si>
  <si>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</si>
  <si>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</si>
  <si>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</si>
  <si>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</si>
  <si>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</si>
  <si>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</si>
  <si>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</si>
  <si>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</si>
  <si>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</si>
  <si>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</si>
  <si>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</si>
  <si>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</si>
  <si>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</si>
  <si>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</si>
  <si>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</si>
  <si>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</si>
  <si>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</si>
  <si>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</si>
  <si>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</si>
  <si>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</si>
  <si>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</si>
  <si>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</si>
  <si>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</si>
  <si>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</si>
  <si>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</si>
  <si>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</si>
  <si>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</si>
  <si>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</si>
  <si>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</si>
  <si>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</si>
  <si>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</si>
  <si>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</si>
  <si>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</si>
  <si>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</si>
  <si>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</si>
  <si>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</si>
  <si>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</si>
  <si>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</si>
  <si>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</si>
  <si>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</si>
  <si>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</si>
  <si>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</si>
  <si>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</si>
  <si>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</si>
  <si>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</si>
  <si>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</si>
  <si>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</si>
  <si>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</si>
  <si>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</si>
  <si>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</si>
  <si>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</si>
  <si>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</si>
  <si>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</si>
  <si>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</si>
  <si>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</si>
  <si>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</si>
  <si>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</si>
  <si>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</si>
  <si>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</si>
  <si>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</si>
  <si>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</si>
  <si>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</si>
  <si>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</si>
  <si>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</si>
  <si>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</si>
  <si>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</si>
  <si>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</si>
  <si>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</si>
  <si>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</si>
  <si>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</si>
  <si>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</si>
  <si>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</si>
  <si>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</si>
  <si>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</si>
  <si>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</si>
  <si>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</si>
  <si>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</si>
  <si>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</si>
  <si>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</si>
  <si>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</si>
  <si>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</si>
  <si>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</si>
  <si>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</si>
  <si>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</si>
  <si>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</si>
  <si>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</si>
  <si>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</si>
  <si>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</si>
  <si>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</si>
  <si>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</si>
  <si>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</si>
  <si>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</si>
  <si>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</si>
  <si>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</si>
  <si>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</si>
  <si>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</si>
  <si>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</si>
  <si>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</si>
  <si>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</si>
  <si>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</si>
  <si>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</si>
  <si>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</si>
  <si>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</si>
  <si>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</si>
  <si>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</si>
  <si>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</si>
  <si>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</si>
  <si>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</si>
  <si>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</si>
  <si>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</si>
  <si>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</si>
  <si>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</si>
  <si>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</si>
  <si>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</si>
  <si>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</si>
  <si>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</si>
  <si>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</si>
  <si>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</si>
  <si>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</si>
  <si>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</si>
  <si>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</si>
  <si>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</si>
  <si>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</si>
  <si>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</si>
  <si>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</si>
  <si>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</si>
  <si>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</si>
  <si>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</si>
  <si>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</si>
  <si>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</si>
  <si>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</si>
  <si>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</si>
  <si>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</si>
  <si>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</si>
  <si>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</si>
  <si>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</si>
  <si>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M</t>
  </si>
  <si>
    <t>IMPORT</t>
  </si>
  <si>
    <t xml:space="preserve">MANG. R4 SYD 1 1/2 </t>
  </si>
  <si>
    <t xml:space="preserve">ABRAS. ALTA PRECIO  1 1/2 </t>
  </si>
  <si>
    <t xml:space="preserve">VALVULA BOLA  1 </t>
  </si>
  <si>
    <t>ADAP. MANG. 24-16</t>
  </si>
  <si>
    <t>NIPLE  TUERCA  1 GALV.</t>
  </si>
  <si>
    <t>CODO DE 1  GALV.</t>
  </si>
  <si>
    <t>ADAP. 16MP-16MJ90</t>
  </si>
  <si>
    <t>ADAP. 20MP-16FP</t>
  </si>
  <si>
    <t>ADAP. 12MP-16MJ90</t>
  </si>
  <si>
    <t>Flex.  R2  1"   16FJX16FBSPX90 LT 1400MM</t>
  </si>
  <si>
    <t>Flex.  R2  1"   16FJX16FJX90 LT 1000MM</t>
  </si>
  <si>
    <t>Flex.  R1  1"   16FJX16FJX90 LT 1700MM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</si>
</sst>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49" fillId="33" borderId="23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3" fillId="0" borderId="0" xfId="0" applyFont="1" applyAlignment="1" applyProtection="1">
      <alignment horizontal="left"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4" fillId="33" borderId="0" xfId="0" applyFont="1" applyFill="1" applyBorder="1" applyAlignment="1" applyProtection="1">
      <alignment horizontal="left"/>
      <protection/>
    </xf>
    <xf numFmtId="0" fontId="55" fillId="33" borderId="15" xfId="45" applyFont="1" applyFill="1" applyBorder="1" applyAlignment="1" applyProtection="1">
      <alignment horizontal="left"/>
      <protection/>
    </xf>
    <xf numFmtId="164" fontId="56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3" xfId="0" applyFont="1" applyFill="1" applyBorder="1" applyAlignment="1" applyProtection="1">
      <alignment/>
      <protection locked="0"/>
    </xf>
    <xf numFmtId="0" fontId="56" fillId="33" borderId="23" xfId="0" applyFont="1" applyFill="1" applyBorder="1" applyAlignment="1" applyProtection="1">
      <alignment/>
      <protection locked="0"/>
    </xf>
    <xf numFmtId="164" fontId="56" fillId="33" borderId="25" xfId="0" applyNumberFormat="1" applyFont="1" applyFill="1" applyBorder="1" applyAlignment="1" applyProtection="1">
      <alignment horizontal="left" vertic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1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3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7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29" xfId="0" applyFont="1" applyFill="1" applyBorder="1" applyAlignment="1" applyProtection="1">
      <alignment horizontal="right"/>
      <protection locked="0"/>
    </xf>
    <xf numFmtId="1" fontId="52" fillId="33" borderId="30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2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3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34" xfId="0" applyFont="1" applyFill="1" applyBorder="1" applyAlignment="1" applyProtection="1">
      <alignment horizontal="right" vertical="center"/>
      <protection locked="0"/>
    </xf>
    <xf numFmtId="0" fontId="52" fillId="33" borderId="23" xfId="0" applyFont="1" applyFill="1" applyBorder="1" applyAlignment="1" applyProtection="1">
      <alignment horizontal="right" vertical="center"/>
      <protection locked="0"/>
    </xf>
    <xf numFmtId="0" fontId="52" fillId="33" borderId="35" xfId="0" applyFont="1" applyFill="1" applyBorder="1" applyAlignment="1" applyProtection="1">
      <alignment horizontal="right"/>
      <protection locked="0"/>
    </xf>
    <xf numFmtId="1" fontId="52" fillId="33" borderId="36" xfId="0" applyNumberFormat="1" applyFont="1" applyFill="1" applyBorder="1" applyAlignment="1" applyProtection="1">
      <alignment horizontal="center"/>
      <protection/>
    </xf>
    <xf numFmtId="165" fontId="58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166" fontId="52" fillId="33" borderId="26" xfId="0" applyNumberFormat="1" applyFont="1" applyFill="1" applyBorder="1" applyAlignment="1" applyProtection="1">
      <alignment horizontal="center"/>
      <protection locked="0"/>
    </xf>
    <xf numFmtId="166" fontId="52" fillId="33" borderId="12" xfId="0" applyNumberFormat="1" applyFont="1" applyFill="1" applyBorder="1" applyAlignment="1" applyProtection="1">
      <alignment horizontal="center"/>
      <protection/>
    </xf>
    <xf numFmtId="166" fontId="52" fillId="33" borderId="31" xfId="0" applyNumberFormat="1" applyFont="1" applyFill="1" applyBorder="1" applyAlignment="1" applyProtection="1">
      <alignment horizontal="center"/>
      <protection/>
    </xf>
    <xf numFmtId="166" fontId="52" fillId="33" borderId="31" xfId="0" applyNumberFormat="1" applyFont="1" applyFill="1" applyBorder="1" applyAlignment="1" applyProtection="1">
      <alignment horizontal="center"/>
      <protection locked="0"/>
    </xf>
    <xf numFmtId="166" fontId="52" fillId="33" borderId="15" xfId="0" applyNumberFormat="1" applyFont="1" applyFill="1" applyBorder="1" applyAlignment="1" applyProtection="1">
      <alignment horizontal="center"/>
      <protection/>
    </xf>
    <xf numFmtId="166" fontId="52" fillId="33" borderId="37" xfId="0" applyNumberFormat="1" applyFont="1" applyFill="1" applyBorder="1" applyAlignment="1" applyProtection="1">
      <alignment horizontal="center"/>
      <protection/>
    </xf>
    <xf numFmtId="166" fontId="52" fillId="33" borderId="37" xfId="0" applyNumberFormat="1" applyFont="1" applyFill="1" applyBorder="1" applyAlignment="1" applyProtection="1">
      <alignment horizontal="center"/>
      <protection locked="0"/>
    </xf>
    <xf numFmtId="166" fontId="52" fillId="33" borderId="25" xfId="0" applyNumberFormat="1" applyFont="1" applyFill="1" applyBorder="1" applyAlignment="1" applyProtection="1">
      <alignment horizontal="center"/>
      <protection/>
    </xf>
    <xf numFmtId="166" fontId="53" fillId="0" borderId="0" xfId="0" applyNumberFormat="1" applyFont="1" applyFill="1" applyBorder="1" applyAlignment="1" applyProtection="1">
      <alignment/>
      <protection/>
    </xf>
    <xf numFmtId="166" fontId="59" fillId="33" borderId="12" xfId="0" applyNumberFormat="1" applyFont="1" applyFill="1" applyBorder="1" applyAlignment="1" applyProtection="1">
      <alignment horizontal="left"/>
      <protection/>
    </xf>
    <xf numFmtId="166" fontId="54" fillId="33" borderId="15" xfId="0" applyNumberFormat="1" applyFont="1" applyFill="1" applyBorder="1" applyAlignment="1" applyProtection="1">
      <alignment horizontal="left"/>
      <protection/>
    </xf>
    <xf numFmtId="166" fontId="29" fillId="33" borderId="31" xfId="0" applyNumberFormat="1" applyFont="1" applyFill="1" applyBorder="1" applyAlignment="1" applyProtection="1">
      <alignment horizontal="center"/>
      <protection/>
    </xf>
    <xf numFmtId="166" fontId="29" fillId="33" borderId="31" xfId="0" applyNumberFormat="1" applyFont="1" applyFill="1" applyBorder="1" applyAlignment="1" applyProtection="1">
      <alignment horizontal="center"/>
      <protection locked="0"/>
    </xf>
    <xf numFmtId="166" fontId="29" fillId="33" borderId="15" xfId="0" applyNumberFormat="1" applyFont="1" applyFill="1" applyBorder="1" applyAlignment="1" applyProtection="1">
      <alignment horizontal="center"/>
      <protection/>
    </xf>
    <xf numFmtId="0" fontId="52" fillId="33" borderId="10" xfId="0" applyNumberFormat="1" applyFont="1" applyFill="1" applyBorder="1" applyAlignment="1" applyProtection="1">
      <alignment horizontal="center"/>
      <protection locked="0"/>
    </xf>
    <xf numFmtId="0" fontId="52" fillId="33" borderId="14" xfId="0" applyNumberFormat="1" applyFont="1" applyFill="1" applyBorder="1" applyAlignment="1" applyProtection="1">
      <alignment horizontal="center"/>
      <protection locked="0"/>
    </xf>
    <xf numFmtId="0" fontId="57" fillId="33" borderId="12" xfId="0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29" fillId="33" borderId="14" xfId="0" applyNumberFormat="1" applyFont="1" applyFill="1" applyBorder="1" applyAlignment="1" applyProtection="1">
      <alignment horizontal="center"/>
      <protection locked="0"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2" fillId="0" borderId="11" xfId="0" applyFont="1" applyBorder="1" applyAlignment="1" applyProtection="1">
      <alignment/>
      <protection locked="0"/>
    </xf>
    <xf numFmtId="0" fontId="52" fillId="0" borderId="12" xfId="0" applyFont="1" applyBorder="1" applyAlignment="1" applyProtection="1">
      <alignment/>
      <protection locked="0"/>
    </xf>
    <xf numFmtId="0" fontId="57" fillId="33" borderId="10" xfId="0" applyFont="1" applyFill="1" applyBorder="1" applyAlignment="1" applyProtection="1">
      <alignment horizontal="left"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66" fontId="53" fillId="33" borderId="0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166" fontId="54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1"/>
  <sheetViews>
    <sheetView tabSelected="1" zoomScalePageLayoutView="0" workbookViewId="0" topLeftCell="A8">
      <selection activeCell="L2" sqref="L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6">
        <v>1122</v>
      </c>
      <c r="K2" s="7"/>
      <c r="L2" s="7"/>
    </row>
    <row r="3" spans="2:12" ht="7.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37"/>
      <c r="D4" s="38" t="s">
        <v>582</v>
      </c>
      <c r="E4" s="37" t="s">
        <v>12</v>
      </c>
      <c r="F4" s="39"/>
      <c r="G4" s="39"/>
      <c r="H4" s="40"/>
      <c r="I4" s="37" t="s">
        <v>9</v>
      </c>
      <c r="J4" s="97">
        <f>VLOOKUP(D4,CLIENTES,10,FALSE)</f>
        <v>0</v>
      </c>
      <c r="K4" s="20"/>
    </row>
    <row r="5" spans="2:11" ht="15">
      <c r="B5" s="41"/>
      <c r="C5" s="42"/>
      <c r="D5" s="43"/>
      <c r="E5" s="118" t="str">
        <f>VLOOKUP(D4,CLIENTES,4,FALSE)</f>
        <v>AV FRESIA 2133</v>
      </c>
      <c r="F5" s="118"/>
      <c r="G5" s="118"/>
      <c r="H5" s="118"/>
      <c r="I5" s="118"/>
      <c r="J5" s="119"/>
      <c r="K5" s="20"/>
    </row>
    <row r="6" spans="2:10" ht="17.25" customHeight="1">
      <c r="B6" s="41" t="s">
        <v>27</v>
      </c>
      <c r="C6" s="42"/>
      <c r="D6" s="44" t="str">
        <f>VLOOKUP(D4,CLIENTES,2,FALSE)</f>
        <v>METALURGICA LA RIOJA LTDA</v>
      </c>
      <c r="E6" s="42" t="s">
        <v>7</v>
      </c>
      <c r="F6" s="120" t="str">
        <f>VLOOKUP(D4,CLIENTES,5,FALSE)</f>
        <v>RENCA</v>
      </c>
      <c r="G6" s="120"/>
      <c r="H6" s="120"/>
      <c r="I6" s="96">
        <f>VLOOKUP(D4,CLIENTES,11,FALSE)</f>
        <v>0</v>
      </c>
      <c r="J6" s="45"/>
    </row>
    <row r="7" spans="2:10" ht="15">
      <c r="B7" s="41" t="s">
        <v>25</v>
      </c>
      <c r="C7" s="42"/>
      <c r="D7" s="44">
        <f>VLOOKUP(D4,CLIENTES,3,FALSE)</f>
        <v>0</v>
      </c>
      <c r="E7" s="42" t="s">
        <v>8</v>
      </c>
      <c r="F7" s="120" t="str">
        <f>VLOOKUP(D4,CLIENTES,6,FALSE)</f>
        <v>STGO</v>
      </c>
      <c r="G7" s="120"/>
      <c r="H7" s="120"/>
      <c r="I7" s="42" t="s">
        <v>26</v>
      </c>
      <c r="J7" s="98" t="str">
        <f>VLOOKUP(D4,CLIENTES,8,FALSE)</f>
        <v>Moises Lagos</v>
      </c>
    </row>
    <row r="8" spans="2:12" ht="15.75" thickBot="1">
      <c r="B8" s="116" t="s">
        <v>28</v>
      </c>
      <c r="C8" s="117"/>
      <c r="D8" s="44">
        <f>VLOOKUP(D4,CLIENTES,7,FALSE)</f>
        <v>0</v>
      </c>
      <c r="E8" s="42" t="s">
        <v>11</v>
      </c>
      <c r="F8" s="120">
        <f>VLOOKUP(D4,CLIENTES,12,FALSE)</f>
        <v>0</v>
      </c>
      <c r="G8" s="120"/>
      <c r="H8" s="120"/>
      <c r="I8" s="42" t="s">
        <v>14</v>
      </c>
      <c r="J8" s="46">
        <f ca="1">TODAY()</f>
        <v>41586</v>
      </c>
      <c r="K8" s="20"/>
      <c r="L8" s="20"/>
    </row>
    <row r="9" spans="2:18" ht="16.5" thickBot="1" thickTop="1">
      <c r="B9" s="47"/>
      <c r="C9" s="48"/>
      <c r="D9" s="49"/>
      <c r="E9" s="48"/>
      <c r="F9" s="49"/>
      <c r="G9" s="49"/>
      <c r="H9" s="49"/>
      <c r="I9" s="48"/>
      <c r="J9" s="50"/>
      <c r="K9" s="20"/>
      <c r="L9" s="20"/>
      <c r="M9" s="8">
        <f>1/(1-0.13)</f>
        <v>1.1494252873563218</v>
      </c>
      <c r="P9" s="21"/>
      <c r="Q9" s="22" t="s">
        <v>21</v>
      </c>
      <c r="R9" s="23" t="s">
        <v>22</v>
      </c>
    </row>
    <row r="10" spans="2:18" ht="15.75" thickBot="1">
      <c r="B10" s="51" t="s">
        <v>1</v>
      </c>
      <c r="C10" s="112" t="s">
        <v>24</v>
      </c>
      <c r="D10" s="113"/>
      <c r="E10" s="114"/>
      <c r="F10" s="52" t="s">
        <v>0</v>
      </c>
      <c r="G10" s="53" t="s">
        <v>23</v>
      </c>
      <c r="H10" s="53" t="s">
        <v>15</v>
      </c>
      <c r="I10" s="54" t="s">
        <v>13</v>
      </c>
      <c r="J10" s="55" t="s">
        <v>2</v>
      </c>
      <c r="K10" s="24" t="s">
        <v>18</v>
      </c>
      <c r="L10" s="25" t="s">
        <v>585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2">
        <v>1</v>
      </c>
      <c r="C11" s="115" t="s">
        <v>597</v>
      </c>
      <c r="D11" s="113"/>
      <c r="E11" s="114"/>
      <c r="F11" s="104">
        <v>1</v>
      </c>
      <c r="G11" s="56" t="s">
        <v>23</v>
      </c>
      <c r="H11" s="87">
        <f>VLOOKUP(B11,COTIZADO,8,FALSE)</f>
        <v>30420</v>
      </c>
      <c r="I11" s="88">
        <v>13</v>
      </c>
      <c r="J11" s="89">
        <f aca="true" t="shared" si="0" ref="J11:J22">F11*H11*(1-I11/100)</f>
        <v>26465.4</v>
      </c>
      <c r="K11" s="28">
        <v>1</v>
      </c>
      <c r="L11" s="29">
        <v>16900</v>
      </c>
      <c r="M11" s="29"/>
      <c r="N11" s="29"/>
      <c r="O11" s="29"/>
      <c r="P11" s="30">
        <v>1.8</v>
      </c>
      <c r="Q11" s="31">
        <f aca="true" t="shared" si="1" ref="Q11:Q16">+L11</f>
        <v>16900</v>
      </c>
      <c r="R11" s="34">
        <f>Q11*P11</f>
        <v>30420</v>
      </c>
    </row>
    <row r="12" spans="2:18" ht="15">
      <c r="B12" s="103">
        <v>2</v>
      </c>
      <c r="C12" s="109" t="s">
        <v>596</v>
      </c>
      <c r="D12" s="110"/>
      <c r="E12" s="111"/>
      <c r="F12" s="105">
        <v>1</v>
      </c>
      <c r="G12" s="60" t="s">
        <v>23</v>
      </c>
      <c r="H12" s="90">
        <f>VLOOKUP(B12,COTIZADO,8,FALSE)</f>
        <v>25020</v>
      </c>
      <c r="I12" s="91">
        <v>13</v>
      </c>
      <c r="J12" s="92">
        <f t="shared" si="0"/>
        <v>21767.4</v>
      </c>
      <c r="K12" s="28">
        <v>2</v>
      </c>
      <c r="L12" s="29">
        <v>13900</v>
      </c>
      <c r="M12" s="29"/>
      <c r="N12" s="29"/>
      <c r="O12" s="29"/>
      <c r="P12" s="30">
        <v>1.8</v>
      </c>
      <c r="Q12" s="31">
        <f t="shared" si="1"/>
        <v>13900</v>
      </c>
      <c r="R12" s="34">
        <f aca="true" t="shared" si="2" ref="R12:R26">Q12*P12</f>
        <v>25020</v>
      </c>
    </row>
    <row r="13" spans="2:18" ht="15">
      <c r="B13" s="103">
        <v>3</v>
      </c>
      <c r="C13" s="109" t="s">
        <v>595</v>
      </c>
      <c r="D13" s="110"/>
      <c r="E13" s="111"/>
      <c r="F13" s="105">
        <v>1</v>
      </c>
      <c r="G13" s="60" t="s">
        <v>23</v>
      </c>
      <c r="H13" s="90">
        <f>VLOOKUP(B13,COTIZADO,8,FALSE)</f>
        <v>31500</v>
      </c>
      <c r="I13" s="91">
        <v>13</v>
      </c>
      <c r="J13" s="92">
        <f t="shared" si="0"/>
        <v>27405</v>
      </c>
      <c r="K13" s="28">
        <v>3</v>
      </c>
      <c r="L13" s="29">
        <v>17500</v>
      </c>
      <c r="M13" s="29"/>
      <c r="N13" s="29"/>
      <c r="O13" s="29"/>
      <c r="P13" s="30">
        <v>1.8</v>
      </c>
      <c r="Q13" s="31">
        <f t="shared" si="1"/>
        <v>17500</v>
      </c>
      <c r="R13" s="34">
        <f t="shared" si="2"/>
        <v>31500</v>
      </c>
    </row>
    <row r="14" spans="2:18" ht="15">
      <c r="B14" s="106">
        <v>4</v>
      </c>
      <c r="C14" s="57" t="s">
        <v>592</v>
      </c>
      <c r="D14" s="58"/>
      <c r="E14" s="59"/>
      <c r="F14" s="105">
        <v>4</v>
      </c>
      <c r="G14" s="60" t="s">
        <v>23</v>
      </c>
      <c r="H14" s="99">
        <v>5787</v>
      </c>
      <c r="I14" s="100">
        <v>13</v>
      </c>
      <c r="J14" s="101">
        <f t="shared" si="0"/>
        <v>20138.76</v>
      </c>
      <c r="K14" s="28">
        <v>4</v>
      </c>
      <c r="L14" s="29"/>
      <c r="M14" s="29"/>
      <c r="N14" s="29"/>
      <c r="O14" s="29"/>
      <c r="P14" s="30">
        <v>1.8</v>
      </c>
      <c r="Q14" s="31">
        <f t="shared" si="1"/>
        <v>0</v>
      </c>
      <c r="R14" s="34">
        <f t="shared" si="2"/>
        <v>0</v>
      </c>
    </row>
    <row r="15" spans="2:18" ht="15">
      <c r="B15" s="106">
        <v>5</v>
      </c>
      <c r="C15" s="57" t="s">
        <v>594</v>
      </c>
      <c r="D15" s="58"/>
      <c r="E15" s="59"/>
      <c r="F15" s="105">
        <v>2</v>
      </c>
      <c r="G15" s="60" t="s">
        <v>23</v>
      </c>
      <c r="H15" s="99">
        <v>5450</v>
      </c>
      <c r="I15" s="100">
        <v>13</v>
      </c>
      <c r="J15" s="101">
        <f t="shared" si="0"/>
        <v>9483</v>
      </c>
      <c r="K15" s="28">
        <v>5</v>
      </c>
      <c r="L15" s="29"/>
      <c r="M15" s="29"/>
      <c r="N15" s="29"/>
      <c r="O15" s="29"/>
      <c r="P15" s="30">
        <v>2.5</v>
      </c>
      <c r="Q15" s="31">
        <f t="shared" si="1"/>
        <v>0</v>
      </c>
      <c r="R15" s="34">
        <f t="shared" si="2"/>
        <v>0</v>
      </c>
    </row>
    <row r="16" spans="2:18" ht="15">
      <c r="B16" s="106">
        <v>6</v>
      </c>
      <c r="C16" s="57" t="s">
        <v>586</v>
      </c>
      <c r="D16" s="58"/>
      <c r="E16" s="59"/>
      <c r="F16" s="105">
        <v>1.5</v>
      </c>
      <c r="G16" s="60" t="s">
        <v>584</v>
      </c>
      <c r="H16" s="99">
        <v>20105</v>
      </c>
      <c r="I16" s="100">
        <v>13</v>
      </c>
      <c r="J16" s="101">
        <f t="shared" si="0"/>
        <v>26237.025</v>
      </c>
      <c r="K16" s="28">
        <v>7</v>
      </c>
      <c r="L16" s="29"/>
      <c r="M16" s="29"/>
      <c r="N16" s="29"/>
      <c r="O16" s="29"/>
      <c r="P16" s="30">
        <v>1.8</v>
      </c>
      <c r="Q16" s="31">
        <f t="shared" si="1"/>
        <v>0</v>
      </c>
      <c r="R16" s="34">
        <f t="shared" si="2"/>
        <v>0</v>
      </c>
    </row>
    <row r="17" spans="2:18" ht="15">
      <c r="B17" s="106">
        <v>7</v>
      </c>
      <c r="C17" s="57" t="s">
        <v>587</v>
      </c>
      <c r="D17" s="58"/>
      <c r="E17" s="59"/>
      <c r="F17" s="105">
        <v>2</v>
      </c>
      <c r="G17" s="60" t="s">
        <v>23</v>
      </c>
      <c r="H17" s="90">
        <v>2258</v>
      </c>
      <c r="I17" s="91">
        <v>13</v>
      </c>
      <c r="J17" s="92">
        <f t="shared" si="0"/>
        <v>3928.92</v>
      </c>
      <c r="K17" s="28">
        <v>8</v>
      </c>
      <c r="L17" s="29"/>
      <c r="M17" s="29"/>
      <c r="N17" s="29"/>
      <c r="O17" s="29"/>
      <c r="P17" s="30">
        <v>1.8</v>
      </c>
      <c r="Q17" s="31"/>
      <c r="R17" s="34">
        <f t="shared" si="2"/>
        <v>0</v>
      </c>
    </row>
    <row r="18" spans="2:18" ht="15">
      <c r="B18" s="106">
        <v>8</v>
      </c>
      <c r="C18" s="57" t="s">
        <v>588</v>
      </c>
      <c r="D18" s="58"/>
      <c r="E18" s="59"/>
      <c r="F18" s="105">
        <v>1</v>
      </c>
      <c r="G18" s="60" t="s">
        <v>23</v>
      </c>
      <c r="H18" s="90">
        <v>5199</v>
      </c>
      <c r="I18" s="91">
        <v>13</v>
      </c>
      <c r="J18" s="92">
        <f t="shared" si="0"/>
        <v>4523.13</v>
      </c>
      <c r="K18" s="28">
        <v>9</v>
      </c>
      <c r="L18" s="29"/>
      <c r="M18" s="29"/>
      <c r="N18" s="29"/>
      <c r="O18" s="29"/>
      <c r="P18" s="30">
        <v>1.8</v>
      </c>
      <c r="Q18" s="31"/>
      <c r="R18" s="34">
        <f t="shared" si="2"/>
        <v>0</v>
      </c>
    </row>
    <row r="19" spans="2:18" ht="15">
      <c r="B19" s="106">
        <v>9</v>
      </c>
      <c r="C19" s="57" t="s">
        <v>589</v>
      </c>
      <c r="D19" s="58"/>
      <c r="E19" s="59"/>
      <c r="F19" s="105">
        <v>2</v>
      </c>
      <c r="G19" s="60" t="s">
        <v>23</v>
      </c>
      <c r="H19" s="90">
        <v>6650</v>
      </c>
      <c r="I19" s="91">
        <v>13</v>
      </c>
      <c r="J19" s="92">
        <f t="shared" si="0"/>
        <v>11571</v>
      </c>
      <c r="K19" s="28">
        <v>10</v>
      </c>
      <c r="L19" s="29"/>
      <c r="M19" s="29"/>
      <c r="N19" s="29"/>
      <c r="O19" s="29"/>
      <c r="P19" s="30">
        <v>1.8</v>
      </c>
      <c r="Q19" s="31"/>
      <c r="R19" s="34">
        <f t="shared" si="2"/>
        <v>0</v>
      </c>
    </row>
    <row r="20" spans="2:18" ht="15">
      <c r="B20" s="106">
        <v>10</v>
      </c>
      <c r="C20" s="57" t="s">
        <v>590</v>
      </c>
      <c r="D20" s="58"/>
      <c r="E20" s="59"/>
      <c r="F20" s="105">
        <v>3</v>
      </c>
      <c r="G20" s="60" t="s">
        <v>23</v>
      </c>
      <c r="H20" s="90">
        <v>608</v>
      </c>
      <c r="I20" s="91">
        <v>13</v>
      </c>
      <c r="J20" s="92">
        <f t="shared" si="0"/>
        <v>1586.8799999999999</v>
      </c>
      <c r="K20" s="28">
        <v>11</v>
      </c>
      <c r="L20" s="29"/>
      <c r="M20" s="29"/>
      <c r="N20" s="29"/>
      <c r="O20" s="29"/>
      <c r="P20" s="30">
        <v>1.8</v>
      </c>
      <c r="Q20" s="31"/>
      <c r="R20" s="34">
        <f t="shared" si="2"/>
        <v>0</v>
      </c>
    </row>
    <row r="21" spans="2:18" ht="15">
      <c r="B21" s="106">
        <v>11</v>
      </c>
      <c r="C21" s="57" t="s">
        <v>591</v>
      </c>
      <c r="D21" s="58"/>
      <c r="E21" s="59"/>
      <c r="F21" s="105">
        <v>2</v>
      </c>
      <c r="G21" s="60" t="s">
        <v>23</v>
      </c>
      <c r="H21" s="90">
        <v>743</v>
      </c>
      <c r="I21" s="91">
        <v>13</v>
      </c>
      <c r="J21" s="92">
        <f t="shared" si="0"/>
        <v>1292.82</v>
      </c>
      <c r="K21" s="28">
        <v>12</v>
      </c>
      <c r="L21" s="29"/>
      <c r="M21" s="29"/>
      <c r="N21" s="29"/>
      <c r="O21" s="29"/>
      <c r="P21" s="30">
        <v>1.8</v>
      </c>
      <c r="Q21" s="31"/>
      <c r="R21" s="34">
        <f t="shared" si="2"/>
        <v>0</v>
      </c>
    </row>
    <row r="22" spans="2:18" ht="15">
      <c r="B22" s="106">
        <v>12</v>
      </c>
      <c r="C22" s="57" t="s">
        <v>593</v>
      </c>
      <c r="D22" s="58"/>
      <c r="E22" s="59"/>
      <c r="F22" s="105">
        <v>1</v>
      </c>
      <c r="G22" s="60" t="s">
        <v>23</v>
      </c>
      <c r="H22" s="90">
        <v>6102</v>
      </c>
      <c r="I22" s="91">
        <v>13</v>
      </c>
      <c r="J22" s="92">
        <f t="shared" si="0"/>
        <v>5308.74</v>
      </c>
      <c r="K22" s="28">
        <v>14</v>
      </c>
      <c r="L22" s="29">
        <v>3390</v>
      </c>
      <c r="M22" s="29"/>
      <c r="N22" s="29"/>
      <c r="O22" s="29"/>
      <c r="P22" s="30">
        <v>1.8</v>
      </c>
      <c r="Q22" s="31">
        <f>L22</f>
        <v>3390</v>
      </c>
      <c r="R22" s="34">
        <f t="shared" si="2"/>
        <v>6102</v>
      </c>
    </row>
    <row r="23" spans="2:18" ht="15">
      <c r="B23" s="106"/>
      <c r="C23" s="57"/>
      <c r="D23" s="58"/>
      <c r="E23" s="59"/>
      <c r="F23" s="105"/>
      <c r="G23" s="60"/>
      <c r="H23" s="90"/>
      <c r="I23" s="91"/>
      <c r="J23" s="92"/>
      <c r="K23" s="28">
        <v>15</v>
      </c>
      <c r="L23" s="29"/>
      <c r="M23" s="29"/>
      <c r="N23" s="29"/>
      <c r="O23" s="29"/>
      <c r="P23" s="30">
        <v>1.8</v>
      </c>
      <c r="Q23" s="31"/>
      <c r="R23" s="34">
        <f t="shared" si="2"/>
        <v>0</v>
      </c>
    </row>
    <row r="24" spans="2:18" ht="15">
      <c r="B24" s="107"/>
      <c r="C24" s="57"/>
      <c r="D24" s="58"/>
      <c r="E24" s="59"/>
      <c r="F24" s="105"/>
      <c r="G24" s="60"/>
      <c r="H24" s="90"/>
      <c r="I24" s="91"/>
      <c r="J24" s="92"/>
      <c r="K24" s="28">
        <v>16</v>
      </c>
      <c r="L24" s="29"/>
      <c r="M24" s="29"/>
      <c r="N24" s="29"/>
      <c r="O24" s="29"/>
      <c r="P24" s="30">
        <v>1.8</v>
      </c>
      <c r="Q24" s="31"/>
      <c r="R24" s="34">
        <f t="shared" si="2"/>
        <v>0</v>
      </c>
    </row>
    <row r="25" spans="2:18" ht="15">
      <c r="B25" s="107"/>
      <c r="C25" s="57"/>
      <c r="D25" s="58"/>
      <c r="E25" s="59"/>
      <c r="F25" s="105"/>
      <c r="G25" s="60"/>
      <c r="H25" s="90"/>
      <c r="I25" s="91"/>
      <c r="J25" s="92"/>
      <c r="K25" s="28">
        <v>17</v>
      </c>
      <c r="L25" s="29"/>
      <c r="M25" s="29"/>
      <c r="N25" s="29"/>
      <c r="O25" s="29"/>
      <c r="P25" s="30">
        <v>1.8</v>
      </c>
      <c r="Q25" s="31"/>
      <c r="R25" s="34">
        <f t="shared" si="2"/>
        <v>0</v>
      </c>
    </row>
    <row r="26" spans="2:18" ht="15.75" thickBot="1">
      <c r="B26" s="107"/>
      <c r="C26" s="61"/>
      <c r="D26" s="62"/>
      <c r="E26" s="63"/>
      <c r="F26" s="105"/>
      <c r="G26" s="60"/>
      <c r="H26" s="93"/>
      <c r="I26" s="94"/>
      <c r="J26" s="95"/>
      <c r="K26" s="28">
        <v>18</v>
      </c>
      <c r="L26" s="29"/>
      <c r="M26" s="29"/>
      <c r="N26" s="29"/>
      <c r="O26" s="29"/>
      <c r="P26" s="30">
        <v>1.8</v>
      </c>
      <c r="Q26" s="32"/>
      <c r="R26" s="34">
        <f t="shared" si="2"/>
        <v>0</v>
      </c>
    </row>
    <row r="27" spans="2:10" ht="15">
      <c r="B27" s="64" t="s">
        <v>17</v>
      </c>
      <c r="C27" s="108"/>
      <c r="D27" s="42"/>
      <c r="E27" s="42"/>
      <c r="F27" s="65"/>
      <c r="G27" s="66" t="s">
        <v>3</v>
      </c>
      <c r="H27" s="67"/>
      <c r="I27" s="68"/>
      <c r="J27" s="69">
        <f>SUM(J11:J26)</f>
        <v>159708.075</v>
      </c>
    </row>
    <row r="28" spans="2:10" ht="15">
      <c r="B28" s="70"/>
      <c r="C28" s="71"/>
      <c r="D28" s="72"/>
      <c r="E28" s="42"/>
      <c r="F28" s="73"/>
      <c r="G28" s="74" t="s">
        <v>13</v>
      </c>
      <c r="H28" s="75"/>
      <c r="I28" s="76"/>
      <c r="J28" s="77">
        <f>J27*I28</f>
        <v>0</v>
      </c>
    </row>
    <row r="29" spans="2:10" ht="15">
      <c r="B29" s="41"/>
      <c r="C29" s="42"/>
      <c r="D29" s="42"/>
      <c r="E29" s="42"/>
      <c r="F29" s="78"/>
      <c r="G29" s="79" t="s">
        <v>4</v>
      </c>
      <c r="H29" s="71"/>
      <c r="I29" s="80"/>
      <c r="J29" s="77">
        <f>J27-J28</f>
        <v>159708.075</v>
      </c>
    </row>
    <row r="30" spans="2:10" ht="15">
      <c r="B30" s="41"/>
      <c r="C30" s="42"/>
      <c r="D30" s="42"/>
      <c r="E30" s="42"/>
      <c r="F30" s="73"/>
      <c r="G30" s="74">
        <v>0.19</v>
      </c>
      <c r="H30" s="75"/>
      <c r="I30" s="76">
        <v>0.19</v>
      </c>
      <c r="J30" s="77">
        <f>J29*I30</f>
        <v>30344.534250000004</v>
      </c>
    </row>
    <row r="31" spans="2:10" ht="15.75" thickBot="1">
      <c r="B31" s="47"/>
      <c r="C31" s="48"/>
      <c r="D31" s="48"/>
      <c r="E31" s="48"/>
      <c r="F31" s="81"/>
      <c r="G31" s="82" t="s">
        <v>2</v>
      </c>
      <c r="H31" s="83"/>
      <c r="I31" s="84"/>
      <c r="J31" s="85">
        <f>J29+J30</f>
        <v>190052.60925</v>
      </c>
    </row>
  </sheetData>
  <sheetProtection formatCells="0"/>
  <mergeCells count="9">
    <mergeCell ref="C12:E12"/>
    <mergeCell ref="C13:E13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29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5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5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5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5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5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5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5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5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5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5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5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5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5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5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5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5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5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5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5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5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5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5" t="s">
        <v>288</v>
      </c>
      <c r="C52" t="s">
        <v>289</v>
      </c>
      <c r="G52" t="s">
        <v>33</v>
      </c>
    </row>
    <row r="53" spans="1:12" ht="15">
      <c r="A53">
        <v>52</v>
      </c>
      <c r="B53" s="35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5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5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5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5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5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5" t="s">
        <v>324</v>
      </c>
      <c r="C59" t="s">
        <v>325</v>
      </c>
      <c r="G59" t="s">
        <v>33</v>
      </c>
    </row>
    <row r="60" spans="1:12" ht="15">
      <c r="A60">
        <v>59</v>
      </c>
      <c r="B60" s="35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5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5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5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5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5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5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5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5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5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5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5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5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5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5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5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5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5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5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5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5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5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5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5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5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5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5" t="s">
        <v>446</v>
      </c>
      <c r="C86" t="s">
        <v>447</v>
      </c>
      <c r="G86" t="s">
        <v>33</v>
      </c>
    </row>
    <row r="87" spans="1:7" ht="15">
      <c r="A87">
        <v>86</v>
      </c>
      <c r="B87" s="35" t="s">
        <v>448</v>
      </c>
      <c r="C87" t="s">
        <v>449</v>
      </c>
      <c r="G87" t="s">
        <v>33</v>
      </c>
    </row>
    <row r="88" spans="1:13" ht="15">
      <c r="A88">
        <v>87</v>
      </c>
      <c r="B88" s="35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5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5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5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5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5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5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5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5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5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5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5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5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5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5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5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5" t="s">
        <v>530</v>
      </c>
      <c r="C104" t="s">
        <v>531</v>
      </c>
      <c r="G104" t="s">
        <v>33</v>
      </c>
    </row>
    <row r="105" spans="1:13" ht="15">
      <c r="A105">
        <v>104</v>
      </c>
      <c r="B105" s="35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5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5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2013-09-24T19:39:11Z</cp:lastPrinted>
  <dcterms:created xsi:type="dcterms:W3CDTF">2013-07-12T05:01:37Z</dcterms:created>
  <dcterms:modified xsi:type="dcterms:W3CDTF">2013-11-08T22:20:40Z</dcterms:modified>
  <cp:category/>
  <cp:version/>
  <cp:contentType/>
  <cp:contentStatus/>
</cp:coreProperties>
</file>