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65386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<sst xmlns="http://schemas.openxmlformats.org/spreadsheetml/2006/main" count="804" uniqueCount="581">
  <si>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</si>
  <si>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</si>
  <si>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</si>
  <si>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</si>
  <si>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</si>
  <si>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</si>
  <si>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</si>
  <si>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</si>
  <si>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</si>
  <si>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</si>
  <si>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</si>
  <si>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</si>
  <si>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</si>
  <si>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</si>
  <si>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</si>
  <si>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</si>
  <si>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</si>
  <si>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</si>
  <si>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</si>
  <si>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</si>
  <si>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</si>
  <si>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</si>
  <si>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</si>
  <si>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</si>
  <si>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</si>
  <si>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</si>
  <si>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</si>
  <si>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</si>
  <si>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</si>
  <si>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</si>
  <si>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</si>
  <si>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</si>
  <si>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</si>
  <si>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</si>
  <si>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</si>
  <si>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</si>
  <si>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</si>
  <si>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</si>
  <si>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</si>
  <si>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</si>
  <si>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</si>
  <si>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</si>
  <si>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</si>
  <si>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</si>
  <si>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</si>
  <si>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</si>
  <si>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</si>
  <si>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</si>
  <si>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</si>
  <si>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</si>
  <si>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</si>
  <si>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</si>
  <si>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</si>
  <si>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</si>
  <si>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</si>
  <si>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</si>
  <si>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</si>
  <si>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</si>
  <si>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</si>
  <si>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</si>
  <si>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</si>
  <si>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</si>
  <si>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</si>
  <si>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</si>
  <si>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</si>
  <si>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</si>
  <si>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</si>
  <si>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</si>
  <si>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</si>
  <si>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</si>
  <si>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</si>
  <si>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</si>
  <si>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</si>
  <si>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</si>
  <si>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</si>
  <si>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</si>
  <si>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</si>
  <si>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</si>
  <si>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</si>
  <si>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</si>
  <si>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</si>
  <si>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</si>
  <si>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</si>
  <si>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</si>
  <si>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</si>
  <si>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</si>
  <si>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</si>
  <si>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</si>
  <si>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</si>
  <si>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</si>
  <si>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</si>
  <si>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</si>
  <si>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</si>
  <si>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</si>
  <si>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</si>
  <si>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</si>
  <si>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</si>
  <si>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</si>
  <si>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</si>
  <si>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</si>
  <si>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</si>
  <si>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</si>
  <si>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</si>
  <si>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</si>
  <si>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</si>
  <si>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</si>
  <si>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</si>
  <si>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</si>
  <si>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</si>
  <si>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</si>
  <si>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</si>
  <si>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</si>
  <si>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</si>
  <si>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</si>
  <si>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</si>
  <si>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</si>
  <si>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</si>
  <si>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</si>
  <si>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</si>
  <si>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</si>
  <si>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</si>
  <si>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</si>
  <si>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</si>
  <si>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</si>
  <si>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</si>
  <si>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</si>
  <si>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</si>
  <si>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</si>
  <si>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</si>
  <si>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</si>
  <si>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</si>
  <si>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</si>
  <si>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</si>
  <si>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</si>
  <si>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</si>
  <si>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</si>
  <si>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</si>
  <si>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</si>
  <si>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</si>
  <si>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</si>
  <si>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</si>
  <si>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</si>
  <si>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</si>
  <si>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</si>
  <si>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</si>
  <si>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</si>
  <si>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</si>
  <si>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</si>
  <si>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</si>
  <si>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</si>
  <si>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</si>
  <si>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</si>
  <si>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</si>
  <si>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</si>
  <si>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</si>
  <si>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</si>
  <si>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</si>
  <si>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</si>
  <si>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</si>
  <si>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</si>
  <si>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</si>
  <si>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</si>
  <si>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</si>
  <si>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</si>
  <si>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</si>
  <si>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</si>
  <si>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</si>
  <si>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</si>
  <si>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</si>
  <si>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</si>
  <si>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</si>
  <si>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</si>
  <si>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</si>
  <si>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</si>
  <si>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</si>
  <si>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</si>
  <si>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</si>
  <si>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</si>
  <si>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</si>
  <si>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</si>
  <si>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</si>
  <si>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</si>
  <si>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</si>
  <si>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</si>
  <si>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</si>
  <si>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</si>
  <si>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</si>
  <si>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</si>
  <si>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</si>
  <si>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</si>
  <si>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</si>
  <si>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</si>
  <si>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</si>
  <si>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</si>
  <si>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</si>
  <si>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</si>
  <si>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</si>
  <si>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</si>
  <si>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</si>
  <si>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</si>
  <si>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</si>
  <si>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</si>
  <si>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</si>
  <si>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</si>
  <si>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</si>
  <si>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</si>
  <si>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</si>
  <si>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</si>
  <si>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</si>
  <si>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</si>
  <si>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</si>
  <si>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</si>
  <si>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</si>
  <si>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</si>
  <si>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</si>
  <si>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</si>
  <si>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</si>
  <si>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</si>
  <si>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</si>
  <si>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</si>
  <si>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</si>
  <si>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</si>
  <si>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</si>
  <si>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</si>
  <si>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</si>
  <si>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</si>
  <si>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</si>
  <si>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</si>
  <si>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</si>
  <si>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</si>
  <si>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</si>
  <si>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</si>
  <si>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</si>
  <si>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</si>
  <si>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</si>
  <si>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</si>
  <si>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</si>
  <si>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</si>
  <si>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</si>
  <si>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</si>
  <si>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</si>
  <si>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</si>
  <si>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</si>
  <si>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</si>
  <si>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</si>
  <si>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</si>
  <si>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</si>
  <si>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</si>
  <si>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</si>
  <si>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</si>
  <si>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</si>
  <si>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</si>
  <si>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</si>
  <si>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</si>
  <si>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</si>
  <si>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</si>
  <si>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</si>
  <si>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</si>
  <si>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</si>
  <si>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</si>
  <si>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</si>
  <si>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</si>
  <si>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</si>
  <si>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</si>
  <si>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</si>
  <si>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</si>
  <si>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</si>
  <si>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</si>
  <si>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</si>
  <si>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</si>
  <si>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</si>
  <si>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</si>
  <si>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</si>
  <si>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</si>
  <si>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</si>
  <si>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</si>
  <si>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</si>
  <si>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</si>
  <si>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</si>
  <si>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</si>
  <si>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</si>
  <si>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</si>
  <si>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</si>
  <si>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</si>
  <si>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</si>
  <si>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</si>
  <si>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</si>
  <si>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</si>
  <si>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</si>
  <si>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</si>
  <si>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</si>
  <si>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</si>
  <si>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</si>
  <si>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</si>
  <si>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</si>
  <si>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</si>
  <si>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</si>
  <si>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</si>
  <si>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</si>
  <si>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</si>
  <si>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</si>
  <si>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</si>
  <si>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</si>
  <si>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</si>
  <si>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</si>
  <si>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</si>
  <si>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</si>
  <si>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</si>
  <si>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</si>
  <si>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</si>
  <si>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</si>
  <si>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</si>
  <si>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</si>
  <si>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</si>
  <si>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</si>
  <si>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</si>
  <si>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</si>
  <si>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</si>
  <si>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</si>
  <si>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</si>
  <si>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</si>
  <si>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</si>
  <si>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</si>
  <si>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</si>
  <si>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</si>
  <si>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</si>
  <si>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</si>
  <si>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</si>
  <si>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</si>
  <si>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</si>
  <si>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</si>
  <si>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</si>
  <si>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</si>
  <si>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</si>
  <si>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</si>
  <si>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</si>
  <si>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</si>
  <si>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</si>
  <si>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</si>
  <si>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</si>
  <si>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</si>
  <si>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</si>
  <si>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</si>
  <si>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</si>
  <si>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</si>
  <si>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</si>
  <si>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</si>
  <si>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</si>
  <si>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</si>
  <si>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</si>
  <si>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</si>
  <si>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</si>
  <si>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</si>
  <si>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</si>
  <si>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</si>
  <si>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</si>
  <si>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</si>
  <si>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</si>
  <si>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</si>
  <si>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</si>
  <si>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</si>
  <si>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</si>
  <si>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</si>
  <si>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</si>
  <si>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</si>
  <si>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</si>
  <si>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</si>
  <si>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</si>
  <si>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</si>
  <si>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</si>
  <si>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</si>
  <si>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</si>
  <si>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</si>
  <si>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</si>
  <si>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</si>
  <si>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</si>
  <si>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</si>
  <si>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</si>
  <si>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</si>
  <si>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</si>
  <si>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</si>
  <si>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</si>
  <si>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</si>
  <si>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</si>
  <si>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</si>
  <si>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</si>
  <si>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</si>
  <si>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</si>
  <si>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</si>
  <si>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</si>
  <si>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</si>
  <si>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</si>
  <si>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</si>
  <si>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</si>
  <si>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</si>
  <si>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</si>
  <si>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</si>
  <si>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</si>
  <si>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</si>
  <si>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</si>
  <si>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</si>
  <si>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</si>
  <si>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</si>
  <si>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</si>
  <si>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</si>
  <si>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</si>
  <si>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</si>
  <si>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</si>
  <si>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</si>
  <si>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</si>
  <si>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</si>
  <si>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</si>
  <si>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</si>
  <si>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</si>
  <si>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</si>
  <si>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</si>
  <si>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</si>
  <si>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</si>
  <si>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</si>
  <si>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</si>
  <si>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</si>
  <si>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</si>
  <si>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</si>
  <si>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</si>
  <si>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</si>
  <si>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</si>
  <si>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</si>
  <si>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</si>
  <si>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</si>
  <si>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</si>
  <si>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</si>
  <si>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</si>
  <si>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</si>
  <si>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</si>
  <si>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</si>
  <si>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</si>
  <si>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</si>
  <si>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</si>
  <si>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</si>
  <si>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</si>
  <si>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</si>
  <si>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</si>
  <si>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</si>
  <si>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</si>
  <si>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</si>
  <si>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</si>
  <si>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</si>
  <si>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</si>
  <si>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</si>
  <si>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</si>
  <si>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</si>
  <si>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</si>
  <si>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</si>
  <si>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</si>
  <si>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</si>
  <si>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</si>
  <si>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</si>
  <si>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</si>
  <si>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</si>
  <si>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</si>
  <si>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</si>
  <si>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</si>
  <si>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</si>
  <si>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</si>
  <si>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</si>
  <si>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</si>
  <si>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</si>
  <si>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</si>
  <si>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</si>
  <si>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</si>
  <si>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</si>
  <si>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</si>
  <si>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</si>
  <si>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</si>
  <si>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</si>
  <si>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</si>
  <si>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</si>
  <si>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</si>
  <si>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</si>
  <si>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</si>
  <si>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</si>
  <si>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</si>
  <si>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</si>
  <si>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</si>
  <si>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</si>
  <si>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</si>
  <si>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</si>
  <si>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</si>
  <si>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</si>
  <si>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</si>
  <si>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</si>
  <si>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</si>
  <si>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</si>
  <si>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</si>
  <si>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</si>
  <si>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</si>
  <si>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</si>
  <si>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</si>
  <si>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</si>
  <si>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</si>
  <si>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</si>
  <si>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</si>
  <si>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</si>
  <si>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</si>
  <si>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</si>
  <si>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</si>
  <si>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</si>
  <si>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</si>
  <si>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</si>
  <si>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</si>
  <si>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</si>
  <si>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</si>
  <si>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</si>
  <si>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</si>
  <si>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</si>
  <si>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</si>
  <si>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</si>
  <si>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</si>
  <si>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</si>
  <si>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</si>
  <si>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</si>
  <si>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</si>
  <si>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</si>
  <si>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</si>
  <si>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</si>
  <si>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</si>
  <si>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</si>
  <si>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</si>
  <si>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</si>
  <si>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</si>
  <si>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</si>
  <si>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</si>
  <si>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</si>
  <si>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</si>
  <si>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</si>
  <si>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</si>
  <si>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</si>
  <si>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</si>
  <si>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</si>
  <si>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</si>
  <si>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</si>
  <si>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</si>
  <si>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</si>
  <si>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</si>
  <si>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</si>
  <si>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</si>
  <si>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</si>
  <si>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</si>
  <si>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</si>
  <si>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</si>
  <si>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</si>
  <si>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</si>
  <si>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</si>
  <si>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</si>
  <si>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</si>
  <si>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</si>
  <si>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</si>
  <si>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</si>
  <si>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</si>
  <si>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</si>
  <si>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</si>
  <si>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</si>
  <si>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</si>
  <si>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</si>
  <si>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</si>
  <si>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</si>
  <si>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</si>
  <si>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</si>
  <si>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</si>
  <si>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</si>
  <si>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</si>
  <si>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</si>
  <si>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Claudio Arias</t>
  </si>
  <si>
    <t>Entrega inmediata salvo venta previa</t>
  </si>
  <si>
    <t>Valvula de compuerta bronce 11/2"</t>
  </si>
  <si>
    <t>cosmp</t>
  </si>
  <si>
    <t>Valvula de compuerta acero 11/2"</t>
  </si>
  <si>
    <t>acero al carbono</t>
  </si>
  <si>
    <t>ayagon</t>
  </si>
  <si>
    <t>Imfluid</t>
  </si>
  <si>
    <t>1103A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</si>
</sst>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 horizontal="center"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0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0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7" xfId="0" applyNumberFormat="1" applyFont="1" applyFill="1" applyBorder="1" applyAlignment="1" applyProtection="1">
      <alignment horizontal="center"/>
      <protection/>
    </xf>
    <xf numFmtId="166" fontId="52" fillId="33" borderId="35" xfId="0" applyNumberFormat="1" applyFont="1" applyFill="1" applyBorder="1" applyAlignment="1" applyProtection="1">
      <alignment horizontal="center"/>
      <protection/>
    </xf>
    <xf numFmtId="0" fontId="56" fillId="33" borderId="27" xfId="0" applyNumberFormat="1" applyFont="1" applyFill="1" applyBorder="1" applyAlignment="1" applyProtection="1">
      <alignment horizontal="center"/>
      <protection locked="0"/>
    </xf>
    <xf numFmtId="166" fontId="52" fillId="33" borderId="14" xfId="0" applyNumberFormat="1" applyFont="1" applyFill="1" applyBorder="1" applyAlignment="1" applyProtection="1">
      <alignment horizontal="center"/>
      <protection locked="0"/>
    </xf>
    <xf numFmtId="166" fontId="52" fillId="33" borderId="25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/>
    </xf>
    <xf numFmtId="0" fontId="52" fillId="0" borderId="13" xfId="0" applyFont="1" applyBorder="1" applyAlignment="1" applyProtection="1">
      <alignment horizontal="center"/>
      <protection locked="0"/>
    </xf>
    <xf numFmtId="0" fontId="52" fillId="0" borderId="36" xfId="0" applyFont="1" applyBorder="1" applyAlignment="1" applyProtection="1">
      <alignment horizontal="center"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0" borderId="38" xfId="0" applyFont="1" applyBorder="1" applyAlignment="1" applyProtection="1">
      <alignment horizontal="center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33" borderId="27" xfId="0" applyNumberFormat="1" applyFont="1" applyFill="1" applyBorder="1" applyAlignment="1" applyProtection="1">
      <alignment horizontal="center" vertical="center"/>
      <protection locked="0"/>
    </xf>
    <xf numFmtId="0" fontId="54" fillId="33" borderId="27" xfId="0" applyFont="1" applyFill="1" applyBorder="1" applyAlignment="1" applyProtection="1">
      <alignment horizontal="center" vertical="center"/>
      <protection locked="0"/>
    </xf>
    <xf numFmtId="166" fontId="52" fillId="33" borderId="27" xfId="0" applyNumberFormat="1" applyFont="1" applyFill="1" applyBorder="1" applyAlignment="1" applyProtection="1">
      <alignment horizontal="center" vertical="center"/>
      <protection/>
    </xf>
    <xf numFmtId="166" fontId="52" fillId="33" borderId="14" xfId="0" applyNumberFormat="1" applyFont="1" applyFill="1" applyBorder="1" applyAlignment="1" applyProtection="1">
      <alignment horizontal="center" vertical="center"/>
      <protection locked="0"/>
    </xf>
    <xf numFmtId="0" fontId="29" fillId="33" borderId="27" xfId="0" applyNumberFormat="1" applyFont="1" applyFill="1" applyBorder="1" applyAlignment="1" applyProtection="1">
      <alignment horizontal="center"/>
      <protection locked="0"/>
    </xf>
    <xf numFmtId="0" fontId="54" fillId="33" borderId="27" xfId="0" applyFont="1" applyFill="1" applyBorder="1" applyAlignment="1" applyProtection="1">
      <alignment horizontal="left"/>
      <protection locked="0"/>
    </xf>
    <xf numFmtId="0" fontId="51" fillId="34" borderId="0" xfId="0" applyFont="1" applyFill="1" applyAlignment="1" applyProtection="1">
      <alignment/>
      <protection locked="0"/>
    </xf>
    <xf numFmtId="0" fontId="29" fillId="33" borderId="14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52" fillId="0" borderId="40" xfId="0" applyFont="1" applyBorder="1" applyAlignment="1" applyProtection="1">
      <alignment horizontal="center"/>
      <protection locked="0"/>
    </xf>
    <xf numFmtId="0" fontId="52" fillId="0" borderId="41" xfId="0" applyFont="1" applyBorder="1" applyAlignment="1" applyProtection="1">
      <alignment/>
      <protection locked="0"/>
    </xf>
    <xf numFmtId="0" fontId="52" fillId="0" borderId="42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29" fillId="33" borderId="10" xfId="0" applyFont="1" applyFill="1" applyBorder="1" applyAlignment="1" applyProtection="1">
      <alignment horizontal="left" wrapText="1"/>
      <protection locked="0"/>
    </xf>
    <xf numFmtId="0" fontId="29" fillId="33" borderId="11" xfId="0" applyFont="1" applyFill="1" applyBorder="1" applyAlignment="1" applyProtection="1">
      <alignment horizontal="left"/>
      <protection locked="0"/>
    </xf>
    <xf numFmtId="0" fontId="29" fillId="33" borderId="12" xfId="0" applyFont="1" applyFill="1" applyBorder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12</xdr:row>
      <xdr:rowOff>47625</xdr:rowOff>
    </xdr:from>
    <xdr:to>
      <xdr:col>4</xdr:col>
      <xdr:colOff>142875</xdr:colOff>
      <xdr:row>20</xdr:row>
      <xdr:rowOff>0</xdr:rowOff>
    </xdr:to>
    <xdr:pic>
      <xdr:nvPicPr>
        <xdr:cNvPr id="3" name="Picture 178"/>
        <xdr:cNvPicPr preferRelativeResize="1">
          <a:picLocks noChangeAspect="1"/>
        </xdr:cNvPicPr>
      </xdr:nvPicPr>
      <xdr:blipFill>
        <a:blip r:embed="rId2"/>
        <a:srcRect l="38125" t="19500" r="40391" b="22250"/>
        <a:stretch>
          <a:fillRect/>
        </a:stretch>
      </xdr:blipFill>
      <xdr:spPr>
        <a:xfrm>
          <a:off x="1800225" y="2667000"/>
          <a:ext cx="866775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9525</xdr:colOff>
      <xdr:row>27</xdr:row>
      <xdr:rowOff>114300</xdr:rowOff>
    </xdr:from>
    <xdr:to>
      <xdr:col>18</xdr:col>
      <xdr:colOff>552450</xdr:colOff>
      <xdr:row>40</xdr:row>
      <xdr:rowOff>142875</xdr:rowOff>
    </xdr:to>
    <xdr:pic>
      <xdr:nvPicPr>
        <xdr:cNvPr id="4" name="Picture 185"/>
        <xdr:cNvPicPr preferRelativeResize="1">
          <a:picLocks noChangeAspect="1"/>
        </xdr:cNvPicPr>
      </xdr:nvPicPr>
      <xdr:blipFill>
        <a:blip r:embed="rId3"/>
        <a:srcRect l="20155" t="47874" r="41719" b="19500"/>
        <a:stretch>
          <a:fillRect/>
        </a:stretch>
      </xdr:blipFill>
      <xdr:spPr>
        <a:xfrm>
          <a:off x="7762875" y="5600700"/>
          <a:ext cx="4648200" cy="2486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 t="s">
        <v>580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7" t="s">
        <v>312</v>
      </c>
      <c r="E4" s="38" t="s">
        <v>12</v>
      </c>
      <c r="F4" s="108"/>
      <c r="G4" s="108"/>
      <c r="H4" s="109"/>
      <c r="I4" s="38" t="s">
        <v>9</v>
      </c>
      <c r="J4" s="110" t="str">
        <f>VLOOKUP(D4,CLIENTES,10,FALSE)</f>
        <v>2-707 3000</v>
      </c>
      <c r="K4" s="20"/>
    </row>
    <row r="5" spans="2:11" ht="15">
      <c r="B5" s="39"/>
      <c r="C5" s="40"/>
      <c r="D5" s="111"/>
      <c r="E5" s="112">
        <f>VLOOKUP(D4,CLIENTES,4,FALSE)</f>
        <v>0</v>
      </c>
      <c r="F5" s="112"/>
      <c r="G5" s="112"/>
      <c r="H5" s="112"/>
      <c r="I5" s="112"/>
      <c r="J5" s="113"/>
      <c r="K5" s="20"/>
    </row>
    <row r="6" spans="2:10" ht="17.25" customHeight="1">
      <c r="B6" s="39" t="s">
        <v>27</v>
      </c>
      <c r="C6" s="40"/>
      <c r="D6" s="114" t="str">
        <f>VLOOKUP(D4,CLIENTES,2,FALSE)</f>
        <v>LABORATORIOS SAVAL</v>
      </c>
      <c r="E6" s="40" t="s">
        <v>7</v>
      </c>
      <c r="F6" s="112" t="str">
        <f>VLOOKUP(D4,CLIENTES,5,FALSE)</f>
        <v>CONCHALI</v>
      </c>
      <c r="G6" s="112"/>
      <c r="H6" s="112"/>
      <c r="I6" s="115">
        <f>VLOOKUP(D4,CLIENTES,11,FALSE)</f>
        <v>0</v>
      </c>
      <c r="J6" s="116"/>
    </row>
    <row r="7" spans="2:10" ht="15">
      <c r="B7" s="39" t="s">
        <v>25</v>
      </c>
      <c r="C7" s="40"/>
      <c r="D7" s="114" t="str">
        <f>VLOOKUP(D4,CLIENTES,3,FALSE)</f>
        <v>FARMACEUTICA</v>
      </c>
      <c r="E7" s="40" t="s">
        <v>8</v>
      </c>
      <c r="F7" s="112" t="str">
        <f>VLOOKUP(D4,CLIENTES,6,FALSE)</f>
        <v>STGO</v>
      </c>
      <c r="G7" s="112"/>
      <c r="H7" s="112"/>
      <c r="I7" s="40" t="s">
        <v>26</v>
      </c>
      <c r="J7" s="117" t="str">
        <f>VLOOKUP(D4,CLIENTES,8,FALSE)</f>
        <v>Claudio Arias</v>
      </c>
    </row>
    <row r="8" spans="2:12" ht="15.75" thickBot="1">
      <c r="B8" s="102" t="s">
        <v>28</v>
      </c>
      <c r="C8" s="103"/>
      <c r="D8" s="114">
        <f>VLOOKUP(D4,CLIENTES,7,FALSE)</f>
        <v>0</v>
      </c>
      <c r="E8" s="40" t="s">
        <v>11</v>
      </c>
      <c r="F8" s="112">
        <f>VLOOKUP(D4,CLIENTES,12,FALSE)</f>
        <v>0</v>
      </c>
      <c r="G8" s="112"/>
      <c r="H8" s="112"/>
      <c r="I8" s="40" t="s">
        <v>14</v>
      </c>
      <c r="J8" s="41">
        <f ca="1">TODAY()</f>
        <v>41575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1" t="s">
        <v>1</v>
      </c>
      <c r="C10" s="99" t="s">
        <v>24</v>
      </c>
      <c r="D10" s="100"/>
      <c r="E10" s="101"/>
      <c r="F10" s="82" t="s">
        <v>0</v>
      </c>
      <c r="G10" s="83" t="s">
        <v>23</v>
      </c>
      <c r="H10" s="83" t="s">
        <v>15</v>
      </c>
      <c r="I10" s="84" t="s">
        <v>13</v>
      </c>
      <c r="J10" s="85" t="s">
        <v>2</v>
      </c>
      <c r="K10" s="24" t="s">
        <v>18</v>
      </c>
      <c r="L10" s="25" t="s">
        <v>575</v>
      </c>
      <c r="M10" s="25" t="s">
        <v>578</v>
      </c>
      <c r="N10" s="25" t="s">
        <v>579</v>
      </c>
      <c r="O10" s="25"/>
      <c r="P10" s="26" t="s">
        <v>16</v>
      </c>
      <c r="Q10" s="25" t="s">
        <v>19</v>
      </c>
      <c r="R10" s="27" t="s">
        <v>20</v>
      </c>
    </row>
    <row r="11" spans="2:18" ht="20.25" customHeight="1" hidden="1">
      <c r="B11" s="86">
        <v>1</v>
      </c>
      <c r="C11" s="104" t="s">
        <v>574</v>
      </c>
      <c r="D11" s="105"/>
      <c r="E11" s="106"/>
      <c r="F11" s="87">
        <v>2</v>
      </c>
      <c r="G11" s="91"/>
      <c r="H11" s="75">
        <f>+R11</f>
        <v>88200</v>
      </c>
      <c r="I11" s="89"/>
      <c r="J11" s="88">
        <f>F11*H11*(1-I11/100)</f>
        <v>176400</v>
      </c>
      <c r="K11" s="28">
        <v>2</v>
      </c>
      <c r="L11" s="92">
        <v>13536</v>
      </c>
      <c r="M11" s="29"/>
      <c r="N11" s="29">
        <v>63000</v>
      </c>
      <c r="O11" s="29"/>
      <c r="P11" s="30">
        <v>1.4</v>
      </c>
      <c r="Q11" s="31">
        <f>+N11</f>
        <v>63000</v>
      </c>
      <c r="R11" s="35">
        <f aca="true" t="shared" si="0" ref="R11:R16">Q11*P11</f>
        <v>88200</v>
      </c>
    </row>
    <row r="12" spans="2:18" ht="15">
      <c r="B12" s="90">
        <v>1</v>
      </c>
      <c r="C12" s="93" t="s">
        <v>576</v>
      </c>
      <c r="D12" s="94"/>
      <c r="E12" s="95"/>
      <c r="F12" s="49">
        <v>2</v>
      </c>
      <c r="G12" s="50"/>
      <c r="H12" s="75">
        <f>+R12</f>
        <v>64171.5</v>
      </c>
      <c r="I12" s="78"/>
      <c r="J12" s="88">
        <f aca="true" t="shared" si="1" ref="J12:J25">F12*H12*(1-I12/100)</f>
        <v>128343</v>
      </c>
      <c r="K12" s="28">
        <v>3</v>
      </c>
      <c r="L12" s="92"/>
      <c r="M12" s="29">
        <v>42781</v>
      </c>
      <c r="N12" s="29"/>
      <c r="O12" s="29"/>
      <c r="P12" s="30">
        <v>1.5</v>
      </c>
      <c r="Q12" s="31">
        <f>+M12</f>
        <v>42781</v>
      </c>
      <c r="R12" s="35">
        <f t="shared" si="0"/>
        <v>64171.5</v>
      </c>
    </row>
    <row r="13" spans="2:18" ht="15">
      <c r="B13" s="77">
        <v>3</v>
      </c>
      <c r="C13" s="93"/>
      <c r="D13" s="94"/>
      <c r="E13" s="95"/>
      <c r="F13" s="49"/>
      <c r="G13" s="50"/>
      <c r="H13" s="75">
        <f aca="true" t="shared" si="2" ref="H13:H25">+R13</f>
        <v>0</v>
      </c>
      <c r="I13" s="78"/>
      <c r="J13" s="88">
        <f t="shared" si="1"/>
        <v>0</v>
      </c>
      <c r="K13" s="28">
        <v>4</v>
      </c>
      <c r="L13" s="92"/>
      <c r="M13" s="29"/>
      <c r="N13" s="29"/>
      <c r="O13" s="29"/>
      <c r="P13" s="30">
        <v>1.6</v>
      </c>
      <c r="Q13" s="31">
        <f aca="true" t="shared" si="3" ref="Q13:Q20">+L13</f>
        <v>0</v>
      </c>
      <c r="R13" s="35">
        <f t="shared" si="0"/>
        <v>0</v>
      </c>
    </row>
    <row r="14" spans="2:18" ht="15">
      <c r="B14" s="77">
        <v>4</v>
      </c>
      <c r="C14" s="93"/>
      <c r="D14" s="94"/>
      <c r="E14" s="95"/>
      <c r="F14" s="49"/>
      <c r="G14" s="50"/>
      <c r="H14" s="75">
        <f t="shared" si="2"/>
        <v>0</v>
      </c>
      <c r="I14" s="78"/>
      <c r="J14" s="88">
        <f t="shared" si="1"/>
        <v>0</v>
      </c>
      <c r="K14" s="28">
        <v>5</v>
      </c>
      <c r="L14" s="92"/>
      <c r="M14" s="29"/>
      <c r="N14" s="29"/>
      <c r="O14" s="29"/>
      <c r="P14" s="30">
        <v>1.6</v>
      </c>
      <c r="Q14" s="31">
        <f t="shared" si="3"/>
        <v>0</v>
      </c>
      <c r="R14" s="35">
        <f t="shared" si="0"/>
        <v>0</v>
      </c>
    </row>
    <row r="15" spans="2:18" ht="15">
      <c r="B15" s="77">
        <v>5</v>
      </c>
      <c r="C15" s="93"/>
      <c r="D15" s="94"/>
      <c r="E15" s="95"/>
      <c r="F15" s="49"/>
      <c r="G15" s="50"/>
      <c r="H15" s="75">
        <f t="shared" si="2"/>
        <v>0</v>
      </c>
      <c r="I15" s="78"/>
      <c r="J15" s="88">
        <f t="shared" si="1"/>
        <v>0</v>
      </c>
      <c r="K15" s="28">
        <v>6</v>
      </c>
      <c r="L15" s="92"/>
      <c r="M15" s="29"/>
      <c r="N15" s="29"/>
      <c r="O15" s="29"/>
      <c r="P15" s="30">
        <v>1.6</v>
      </c>
      <c r="Q15" s="31">
        <f t="shared" si="3"/>
        <v>0</v>
      </c>
      <c r="R15" s="35">
        <f t="shared" si="0"/>
        <v>0</v>
      </c>
    </row>
    <row r="16" spans="2:18" ht="15">
      <c r="B16" s="77">
        <v>6</v>
      </c>
      <c r="C16" s="93" t="s">
        <v>577</v>
      </c>
      <c r="D16" s="94"/>
      <c r="E16" s="95"/>
      <c r="F16" s="49"/>
      <c r="G16" s="50"/>
      <c r="H16" s="75">
        <f t="shared" si="2"/>
        <v>0</v>
      </c>
      <c r="I16" s="78"/>
      <c r="J16" s="88">
        <f t="shared" si="1"/>
        <v>0</v>
      </c>
      <c r="K16" s="28">
        <v>7</v>
      </c>
      <c r="L16" s="92"/>
      <c r="M16" s="29"/>
      <c r="N16" s="29"/>
      <c r="O16" s="29"/>
      <c r="P16" s="30">
        <v>1.6</v>
      </c>
      <c r="Q16" s="31">
        <f t="shared" si="3"/>
        <v>0</v>
      </c>
      <c r="R16" s="35">
        <f t="shared" si="0"/>
        <v>0</v>
      </c>
    </row>
    <row r="17" spans="2:18" ht="15">
      <c r="B17" s="77">
        <v>7</v>
      </c>
      <c r="C17" s="93"/>
      <c r="D17" s="94"/>
      <c r="E17" s="95"/>
      <c r="F17" s="49"/>
      <c r="G17" s="50"/>
      <c r="H17" s="75">
        <f t="shared" si="2"/>
        <v>0</v>
      </c>
      <c r="I17" s="78"/>
      <c r="J17" s="88">
        <f t="shared" si="1"/>
        <v>0</v>
      </c>
      <c r="K17" s="28">
        <v>8</v>
      </c>
      <c r="L17" s="92"/>
      <c r="M17" s="29"/>
      <c r="N17" s="29"/>
      <c r="O17" s="29"/>
      <c r="P17" s="30">
        <v>1.6</v>
      </c>
      <c r="Q17" s="31">
        <f t="shared" si="3"/>
        <v>0</v>
      </c>
      <c r="R17" s="35">
        <f aca="true" t="shared" si="4" ref="R17:R27">Q17*P17</f>
        <v>0</v>
      </c>
    </row>
    <row r="18" spans="2:18" ht="15">
      <c r="B18" s="77">
        <v>8</v>
      </c>
      <c r="C18" s="46"/>
      <c r="D18" s="47"/>
      <c r="E18" s="48"/>
      <c r="F18" s="49"/>
      <c r="G18" s="50"/>
      <c r="H18" s="75">
        <f t="shared" si="2"/>
        <v>0</v>
      </c>
      <c r="I18" s="78"/>
      <c r="J18" s="88">
        <f t="shared" si="1"/>
        <v>0</v>
      </c>
      <c r="K18" s="28">
        <v>9</v>
      </c>
      <c r="L18" s="92"/>
      <c r="M18" s="29"/>
      <c r="N18" s="29"/>
      <c r="O18" s="29"/>
      <c r="P18" s="30">
        <v>1.6</v>
      </c>
      <c r="Q18" s="31">
        <f t="shared" si="3"/>
        <v>0</v>
      </c>
      <c r="R18" s="35">
        <f t="shared" si="4"/>
        <v>0</v>
      </c>
    </row>
    <row r="19" spans="2:18" ht="15">
      <c r="B19" s="77">
        <v>9</v>
      </c>
      <c r="C19" s="46"/>
      <c r="D19" s="47"/>
      <c r="E19" s="48"/>
      <c r="F19" s="49"/>
      <c r="G19" s="50"/>
      <c r="H19" s="75">
        <f t="shared" si="2"/>
        <v>0</v>
      </c>
      <c r="I19" s="78"/>
      <c r="J19" s="88">
        <f t="shared" si="1"/>
        <v>0</v>
      </c>
      <c r="K19" s="28">
        <v>10</v>
      </c>
      <c r="L19" s="92"/>
      <c r="M19" s="29"/>
      <c r="N19" s="29"/>
      <c r="O19" s="29"/>
      <c r="P19" s="30">
        <v>1.6</v>
      </c>
      <c r="Q19" s="31">
        <f t="shared" si="3"/>
        <v>0</v>
      </c>
      <c r="R19" s="35">
        <f t="shared" si="4"/>
        <v>0</v>
      </c>
    </row>
    <row r="20" spans="2:18" ht="15">
      <c r="B20" s="77">
        <v>10</v>
      </c>
      <c r="C20" s="46"/>
      <c r="D20" s="47"/>
      <c r="E20" s="48"/>
      <c r="F20" s="49"/>
      <c r="G20" s="50"/>
      <c r="H20" s="75">
        <f t="shared" si="2"/>
        <v>0</v>
      </c>
      <c r="I20" s="78"/>
      <c r="J20" s="88">
        <f t="shared" si="1"/>
        <v>0</v>
      </c>
      <c r="K20" s="28">
        <v>11</v>
      </c>
      <c r="L20" s="92"/>
      <c r="M20" s="29"/>
      <c r="N20" s="29"/>
      <c r="O20" s="29"/>
      <c r="P20" s="30">
        <v>1.6</v>
      </c>
      <c r="Q20" s="31">
        <f t="shared" si="3"/>
        <v>0</v>
      </c>
      <c r="R20" s="35">
        <f t="shared" si="4"/>
        <v>0</v>
      </c>
    </row>
    <row r="21" spans="2:18" ht="15">
      <c r="B21" s="77">
        <v>11</v>
      </c>
      <c r="C21" s="46"/>
      <c r="D21" s="47"/>
      <c r="E21" s="48"/>
      <c r="F21" s="49"/>
      <c r="G21" s="50"/>
      <c r="H21" s="75">
        <f t="shared" si="2"/>
        <v>0</v>
      </c>
      <c r="I21" s="78"/>
      <c r="J21" s="88">
        <f t="shared" si="1"/>
        <v>0</v>
      </c>
      <c r="K21" s="28">
        <v>12</v>
      </c>
      <c r="L21" s="29"/>
      <c r="M21" s="29"/>
      <c r="N21" s="29"/>
      <c r="O21" s="29"/>
      <c r="P21" s="30">
        <v>1.6</v>
      </c>
      <c r="Q21" s="31">
        <f>+N21</f>
        <v>0</v>
      </c>
      <c r="R21" s="35">
        <f t="shared" si="4"/>
        <v>0</v>
      </c>
    </row>
    <row r="22" spans="2:18" ht="15">
      <c r="B22" s="77">
        <v>12</v>
      </c>
      <c r="C22" s="46"/>
      <c r="D22" s="47"/>
      <c r="E22" s="48"/>
      <c r="F22" s="49"/>
      <c r="G22" s="50"/>
      <c r="H22" s="75">
        <f t="shared" si="2"/>
        <v>0</v>
      </c>
      <c r="I22" s="78"/>
      <c r="J22" s="88">
        <f t="shared" si="1"/>
        <v>0</v>
      </c>
      <c r="K22" s="28">
        <v>13</v>
      </c>
      <c r="L22" s="29"/>
      <c r="M22" s="29"/>
      <c r="N22" s="29"/>
      <c r="O22" s="29"/>
      <c r="P22" s="30">
        <v>1.6</v>
      </c>
      <c r="Q22" s="31">
        <f>+N22</f>
        <v>0</v>
      </c>
      <c r="R22" s="35">
        <f t="shared" si="4"/>
        <v>0</v>
      </c>
    </row>
    <row r="23" spans="2:18" ht="15">
      <c r="B23" s="77">
        <v>13</v>
      </c>
      <c r="C23" s="46"/>
      <c r="D23" s="47"/>
      <c r="E23" s="48"/>
      <c r="F23" s="49"/>
      <c r="G23" s="50"/>
      <c r="H23" s="75">
        <f t="shared" si="2"/>
        <v>0</v>
      </c>
      <c r="I23" s="78"/>
      <c r="J23" s="88">
        <f t="shared" si="1"/>
        <v>0</v>
      </c>
      <c r="K23" s="28">
        <v>14</v>
      </c>
      <c r="L23" s="29"/>
      <c r="M23" s="29"/>
      <c r="N23" s="29"/>
      <c r="O23" s="29"/>
      <c r="P23" s="30">
        <v>1.6</v>
      </c>
      <c r="Q23" s="31">
        <f>+N23</f>
        <v>0</v>
      </c>
      <c r="R23" s="35">
        <f>Q23*P23</f>
        <v>0</v>
      </c>
    </row>
    <row r="24" spans="2:18" ht="15">
      <c r="B24" s="77">
        <v>14</v>
      </c>
      <c r="C24" s="46"/>
      <c r="D24" s="47"/>
      <c r="E24" s="48"/>
      <c r="F24" s="49"/>
      <c r="G24" s="50"/>
      <c r="H24" s="75">
        <f t="shared" si="2"/>
        <v>0</v>
      </c>
      <c r="I24" s="78">
        <v>0</v>
      </c>
      <c r="J24" s="88">
        <f t="shared" si="1"/>
        <v>0</v>
      </c>
      <c r="K24" s="28">
        <v>15</v>
      </c>
      <c r="L24" s="29"/>
      <c r="M24" s="29"/>
      <c r="N24" s="29"/>
      <c r="O24" s="29"/>
      <c r="P24" s="30">
        <v>1.6</v>
      </c>
      <c r="Q24" s="31">
        <f>+L24</f>
        <v>0</v>
      </c>
      <c r="R24" s="35">
        <f>Q24*P24</f>
        <v>0</v>
      </c>
    </row>
    <row r="25" spans="2:18" ht="15">
      <c r="B25" s="77">
        <v>15</v>
      </c>
      <c r="C25" s="46"/>
      <c r="D25" s="47"/>
      <c r="E25" s="48"/>
      <c r="F25" s="49"/>
      <c r="G25" s="50"/>
      <c r="H25" s="75">
        <f t="shared" si="2"/>
        <v>0</v>
      </c>
      <c r="I25" s="78">
        <v>0</v>
      </c>
      <c r="J25" s="88">
        <f t="shared" si="1"/>
        <v>0</v>
      </c>
      <c r="K25" s="28">
        <v>16</v>
      </c>
      <c r="L25" s="29"/>
      <c r="M25" s="29"/>
      <c r="N25" s="29"/>
      <c r="O25" s="29"/>
      <c r="P25" s="30">
        <v>1.6</v>
      </c>
      <c r="Q25" s="31">
        <f>+L25</f>
        <v>0</v>
      </c>
      <c r="R25" s="35">
        <f>Q25*P25</f>
        <v>0</v>
      </c>
    </row>
    <row r="26" spans="2:18" ht="15">
      <c r="B26" s="77">
        <v>17</v>
      </c>
      <c r="C26" s="46"/>
      <c r="D26" s="47"/>
      <c r="E26" s="48"/>
      <c r="F26" s="49"/>
      <c r="G26" s="50"/>
      <c r="H26" s="75">
        <f>VLOOKUP(B26,COTIZADO,8,FALSE)</f>
        <v>0</v>
      </c>
      <c r="I26" s="78">
        <v>0</v>
      </c>
      <c r="J26" s="75">
        <f>F26*H26*(1-I26/100)</f>
        <v>0</v>
      </c>
      <c r="K26" s="28">
        <v>17</v>
      </c>
      <c r="L26" s="29"/>
      <c r="M26" s="29"/>
      <c r="N26" s="29"/>
      <c r="O26" s="29"/>
      <c r="P26" s="30"/>
      <c r="Q26" s="31"/>
      <c r="R26" s="35">
        <f t="shared" si="4"/>
        <v>0</v>
      </c>
    </row>
    <row r="27" spans="2:18" ht="15.75" thickBot="1">
      <c r="B27" s="77">
        <v>18</v>
      </c>
      <c r="C27" s="51"/>
      <c r="D27" s="52"/>
      <c r="E27" s="53"/>
      <c r="F27" s="49"/>
      <c r="G27" s="50"/>
      <c r="H27" s="76">
        <f>VLOOKUP(B27,COTIZADO,8,FALSE)</f>
        <v>0</v>
      </c>
      <c r="I27" s="79">
        <v>0</v>
      </c>
      <c r="J27" s="76">
        <f>F27*H27*(1-I27/100)</f>
        <v>0</v>
      </c>
      <c r="K27" s="28">
        <v>18</v>
      </c>
      <c r="L27" s="29"/>
      <c r="M27" s="29"/>
      <c r="N27" s="29"/>
      <c r="O27" s="29"/>
      <c r="P27" s="32">
        <v>1.5</v>
      </c>
      <c r="Q27" s="33"/>
      <c r="R27" s="35">
        <f t="shared" si="4"/>
        <v>0</v>
      </c>
    </row>
    <row r="28" spans="2:10" ht="15">
      <c r="B28" s="54" t="s">
        <v>17</v>
      </c>
      <c r="C28" s="55"/>
      <c r="D28" s="38"/>
      <c r="E28" s="38"/>
      <c r="F28" s="56"/>
      <c r="G28" s="57" t="s">
        <v>3</v>
      </c>
      <c r="H28" s="58"/>
      <c r="I28" s="59"/>
      <c r="J28" s="65">
        <f>SUM(J11:J27)</f>
        <v>304743</v>
      </c>
    </row>
    <row r="29" spans="2:10" ht="12.75" customHeight="1">
      <c r="B29" s="96" t="s">
        <v>573</v>
      </c>
      <c r="C29" s="97"/>
      <c r="D29" s="97"/>
      <c r="E29" s="97"/>
      <c r="F29" s="98"/>
      <c r="G29" s="62" t="s">
        <v>13</v>
      </c>
      <c r="H29" s="63"/>
      <c r="I29" s="64"/>
      <c r="J29" s="65">
        <f>J28*I29</f>
        <v>0</v>
      </c>
    </row>
    <row r="30" spans="2:10" ht="15">
      <c r="B30" s="39"/>
      <c r="C30" s="40"/>
      <c r="D30" s="40"/>
      <c r="E30" s="40"/>
      <c r="F30" s="66"/>
      <c r="G30" s="67" t="s">
        <v>4</v>
      </c>
      <c r="H30" s="60"/>
      <c r="I30" s="68"/>
      <c r="J30" s="65">
        <f>J28-J29</f>
        <v>304743</v>
      </c>
    </row>
    <row r="31" spans="2:10" ht="15">
      <c r="B31" s="39"/>
      <c r="C31" s="40"/>
      <c r="D31" s="40"/>
      <c r="E31" s="40"/>
      <c r="F31" s="61"/>
      <c r="G31" s="62">
        <v>0.19</v>
      </c>
      <c r="H31" s="63"/>
      <c r="I31" s="64">
        <v>0.19</v>
      </c>
      <c r="J31" s="65">
        <f>J30*I31</f>
        <v>57901.17</v>
      </c>
    </row>
    <row r="32" spans="2:10" ht="15.75" thickBot="1">
      <c r="B32" s="42"/>
      <c r="C32" s="43"/>
      <c r="D32" s="43"/>
      <c r="E32" s="43"/>
      <c r="F32" s="69"/>
      <c r="G32" s="70" t="s">
        <v>2</v>
      </c>
      <c r="H32" s="71"/>
      <c r="I32" s="72"/>
      <c r="J32" s="73">
        <f>J30+J31</f>
        <v>362644.17</v>
      </c>
    </row>
    <row r="33" ht="15"/>
    <row r="34" ht="15">
      <c r="M34" s="80"/>
    </row>
    <row r="35" ht="15"/>
    <row r="36" ht="15"/>
    <row r="37" ht="15"/>
    <row r="38" ht="15"/>
    <row r="39" ht="15"/>
    <row r="40" ht="15"/>
  </sheetData>
  <sheetProtection formatCells="0"/>
  <mergeCells count="8">
    <mergeCell ref="B29:F29"/>
    <mergeCell ref="C10:E10"/>
    <mergeCell ref="B8:C8"/>
    <mergeCell ref="E5:J5"/>
    <mergeCell ref="F6:H6"/>
    <mergeCell ref="F7:H7"/>
    <mergeCell ref="F8:H8"/>
    <mergeCell ref="C11:E1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2" activePane="bottomLeft" state="frozen"/>
      <selection pane="topLeft" activeCell="B1" sqref="B1"/>
      <selection pane="bottomLeft" activeCell="F113" sqref="F113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2013-10-28T19:47:57Z</cp:lastPrinted>
  <dcterms:created xsi:type="dcterms:W3CDTF">2013-07-12T05:01:37Z</dcterms:created>
  <dcterms:modified xsi:type="dcterms:W3CDTF">2013-10-28T19:55:30Z</dcterms:modified>
  <cp:category/>
  <cp:version/>
  <cp:contentType/>
  <cp:contentStatus/>
</cp:coreProperties>
</file>