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<sst xmlns="http://schemas.openxmlformats.org/spreadsheetml/2006/main" count="818" uniqueCount="591">
  <si>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</si>
  <si>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</si>
  <si>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</si>
  <si>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</si>
  <si>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</si>
  <si>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</si>
  <si>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</si>
  <si>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</si>
  <si>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</si>
  <si>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</si>
  <si>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</si>
  <si>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</si>
  <si>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</si>
  <si>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</si>
  <si>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</si>
  <si>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</si>
  <si>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</si>
  <si>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</si>
  <si>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</si>
  <si>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</si>
  <si>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</si>
  <si>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</si>
  <si>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</si>
  <si>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</si>
  <si>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</si>
  <si>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</si>
  <si>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</si>
  <si>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</si>
  <si>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</si>
  <si>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</si>
  <si>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</si>
  <si>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</si>
  <si>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</si>
  <si>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</si>
  <si>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</si>
  <si>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</si>
  <si>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</si>
  <si>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</si>
  <si>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</si>
  <si>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</si>
  <si>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</si>
  <si>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</si>
  <si>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</si>
  <si>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</si>
  <si>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</si>
  <si>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</si>
  <si>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</si>
  <si>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</si>
  <si>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</si>
  <si>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</si>
  <si>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</si>
  <si>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</si>
  <si>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</si>
  <si>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</si>
  <si>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</si>
  <si>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</si>
  <si>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</si>
  <si>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</si>
  <si>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</si>
  <si>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</si>
  <si>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</si>
  <si>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</si>
  <si>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</si>
  <si>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</si>
  <si>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</si>
  <si>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</si>
  <si>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</si>
  <si>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</si>
  <si>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</si>
  <si>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</si>
  <si>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</si>
  <si>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</si>
  <si>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</si>
  <si>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</si>
  <si>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</si>
  <si>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</si>
  <si>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</si>
  <si>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</si>
  <si>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</si>
  <si>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</si>
  <si>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</si>
  <si>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</si>
  <si>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</si>
  <si>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</si>
  <si>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</si>
  <si>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</si>
  <si>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</si>
  <si>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</si>
  <si>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</si>
  <si>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</si>
  <si>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</si>
  <si>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</si>
  <si>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</si>
  <si>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</si>
  <si>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</si>
  <si>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</si>
  <si>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</si>
  <si>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</si>
  <si>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</si>
  <si>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</si>
  <si>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</si>
  <si>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</si>
  <si>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</si>
  <si>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</si>
  <si>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</si>
  <si>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</si>
  <si>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</si>
  <si>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</si>
  <si>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</si>
  <si>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</si>
  <si>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</si>
  <si>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</si>
  <si>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</si>
  <si>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</si>
  <si>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</si>
  <si>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</si>
  <si>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</si>
  <si>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</si>
  <si>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</si>
  <si>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</si>
  <si>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</si>
  <si>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</si>
  <si>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</si>
  <si>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</si>
  <si>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</si>
  <si>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</si>
  <si>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</si>
  <si>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</si>
  <si>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</si>
  <si>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</si>
  <si>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</si>
  <si>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</si>
  <si>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</si>
  <si>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</si>
  <si>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</si>
  <si>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</si>
  <si>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</si>
  <si>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</si>
  <si>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</si>
  <si>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</si>
  <si>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</si>
  <si>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</si>
  <si>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</si>
  <si>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</si>
  <si>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</si>
  <si>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</si>
  <si>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</si>
  <si>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</si>
  <si>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</si>
  <si>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</si>
  <si>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</si>
  <si>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</si>
  <si>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</si>
  <si>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</si>
  <si>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</si>
  <si>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</si>
  <si>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</si>
  <si>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</si>
  <si>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</si>
  <si>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</si>
  <si>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</si>
  <si>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</si>
  <si>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</si>
  <si>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</si>
  <si>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</si>
  <si>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</si>
  <si>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</si>
  <si>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</si>
  <si>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</si>
  <si>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</si>
  <si>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</si>
  <si>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</si>
  <si>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</si>
  <si>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</si>
  <si>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</si>
  <si>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</si>
  <si>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</si>
  <si>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</si>
  <si>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</si>
  <si>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</si>
  <si>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</si>
  <si>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</si>
  <si>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</si>
  <si>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</si>
  <si>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</si>
  <si>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</si>
  <si>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</si>
  <si>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</si>
  <si>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</si>
  <si>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</si>
  <si>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</si>
  <si>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</si>
  <si>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</si>
  <si>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</si>
  <si>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</si>
  <si>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</si>
  <si>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</si>
  <si>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</si>
  <si>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</si>
  <si>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</si>
  <si>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</si>
  <si>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</si>
  <si>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</si>
  <si>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</si>
  <si>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</si>
  <si>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</si>
  <si>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</si>
  <si>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</si>
  <si>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</si>
  <si>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</si>
  <si>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</si>
  <si>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</si>
  <si>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</si>
  <si>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</si>
  <si>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</si>
  <si>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</si>
  <si>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</si>
  <si>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</si>
  <si>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</si>
  <si>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</si>
  <si>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</si>
  <si>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</si>
  <si>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</si>
  <si>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</si>
  <si>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</si>
  <si>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</si>
  <si>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</si>
  <si>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</si>
  <si>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</si>
  <si>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</si>
  <si>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</si>
  <si>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</si>
  <si>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</si>
  <si>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</si>
  <si>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</si>
  <si>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</si>
  <si>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</si>
  <si>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</si>
  <si>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</si>
  <si>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</si>
  <si>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</si>
  <si>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</si>
  <si>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</si>
  <si>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</si>
  <si>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</si>
  <si>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</si>
  <si>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</si>
  <si>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</si>
  <si>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</si>
  <si>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</si>
  <si>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</si>
  <si>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</si>
  <si>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</si>
  <si>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</si>
  <si>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</si>
  <si>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</si>
  <si>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</si>
  <si>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</si>
  <si>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</si>
  <si>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</si>
  <si>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</si>
  <si>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</si>
  <si>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</si>
  <si>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</si>
  <si>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</si>
  <si>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</si>
  <si>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</si>
  <si>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</si>
  <si>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</si>
  <si>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</si>
  <si>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</si>
  <si>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</si>
  <si>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</si>
  <si>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</si>
  <si>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</si>
  <si>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</si>
  <si>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</si>
  <si>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</si>
  <si>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</si>
  <si>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</si>
  <si>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</si>
  <si>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</si>
  <si>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</si>
  <si>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</si>
  <si>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</si>
  <si>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</si>
  <si>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</si>
  <si>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</si>
  <si>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</si>
  <si>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</si>
  <si>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</si>
  <si>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</si>
  <si>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</si>
  <si>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</si>
  <si>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</si>
  <si>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</si>
  <si>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</si>
  <si>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</si>
  <si>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</si>
  <si>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</si>
  <si>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</si>
  <si>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</si>
  <si>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</si>
  <si>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</si>
  <si>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</si>
  <si>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</si>
  <si>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</si>
  <si>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</si>
  <si>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</si>
  <si>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</si>
  <si>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</si>
  <si>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</si>
  <si>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</si>
  <si>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</si>
  <si>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</si>
  <si>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</si>
  <si>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</si>
  <si>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</si>
  <si>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</si>
  <si>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</si>
  <si>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</si>
  <si>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</si>
  <si>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</si>
  <si>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</si>
  <si>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</si>
  <si>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</si>
  <si>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</si>
  <si>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</si>
  <si>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</si>
  <si>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</si>
  <si>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</si>
  <si>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</si>
  <si>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</si>
  <si>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</si>
  <si>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</si>
  <si>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</si>
  <si>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</si>
  <si>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</si>
  <si>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</si>
  <si>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</si>
  <si>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</si>
  <si>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</si>
  <si>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</si>
  <si>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</si>
  <si>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</si>
  <si>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</si>
  <si>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</si>
  <si>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</si>
  <si>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</si>
  <si>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</si>
  <si>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</si>
  <si>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</si>
  <si>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</si>
  <si>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</si>
  <si>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</si>
  <si>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</si>
  <si>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</si>
  <si>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</si>
  <si>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</si>
  <si>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</si>
  <si>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</si>
  <si>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</si>
  <si>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</si>
  <si>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</si>
  <si>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</si>
  <si>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</si>
  <si>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</si>
  <si>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</si>
  <si>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</si>
  <si>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</si>
  <si>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</si>
  <si>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</si>
  <si>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</si>
  <si>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</si>
  <si>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</si>
  <si>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</si>
  <si>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</si>
  <si>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</si>
  <si>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</si>
  <si>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</si>
  <si>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</si>
  <si>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</si>
  <si>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</si>
  <si>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</si>
  <si>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</si>
  <si>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</si>
  <si>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</si>
  <si>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</si>
  <si>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</si>
  <si>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</si>
  <si>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</si>
  <si>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</si>
  <si>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</si>
  <si>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</si>
  <si>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</si>
  <si>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</si>
  <si>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</si>
  <si>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</si>
  <si>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</si>
  <si>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</si>
  <si>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</si>
  <si>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</si>
  <si>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</si>
  <si>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</si>
  <si>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</si>
  <si>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</si>
  <si>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</si>
  <si>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</si>
  <si>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</si>
  <si>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</si>
  <si>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</si>
  <si>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</si>
  <si>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</si>
  <si>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</si>
  <si>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</si>
  <si>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</si>
  <si>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</si>
  <si>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</si>
  <si>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</si>
  <si>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</si>
  <si>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</si>
  <si>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</si>
  <si>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</si>
  <si>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</si>
  <si>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</si>
  <si>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</si>
  <si>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</si>
  <si>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</si>
  <si>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</si>
  <si>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</si>
  <si>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</si>
  <si>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</si>
  <si>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</si>
  <si>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</si>
  <si>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</si>
  <si>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</si>
  <si>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</si>
  <si>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</si>
  <si>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</si>
  <si>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</si>
  <si>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</si>
  <si>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</si>
  <si>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</si>
  <si>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</si>
  <si>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</si>
  <si>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</si>
  <si>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</si>
  <si>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</si>
  <si>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</si>
  <si>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</si>
  <si>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</si>
  <si>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</si>
  <si>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</si>
  <si>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</si>
  <si>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</si>
  <si>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</si>
  <si>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</si>
  <si>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</si>
  <si>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</si>
  <si>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</si>
  <si>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</si>
  <si>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</si>
  <si>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</si>
  <si>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</si>
  <si>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</si>
  <si>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</si>
  <si>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</si>
  <si>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</si>
  <si>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</si>
  <si>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</si>
  <si>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</si>
  <si>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</si>
  <si>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</si>
  <si>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</si>
  <si>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</si>
  <si>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</si>
  <si>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</si>
  <si>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</si>
  <si>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</si>
  <si>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</si>
  <si>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</si>
  <si>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</si>
  <si>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</si>
  <si>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</si>
  <si>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</si>
  <si>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</si>
  <si>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</si>
  <si>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</si>
  <si>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</si>
  <si>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</si>
  <si>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</si>
  <si>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</si>
  <si>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</si>
  <si>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</si>
  <si>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</si>
  <si>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</si>
  <si>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</si>
  <si>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</si>
  <si>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</si>
  <si>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</si>
  <si>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</si>
  <si>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</si>
  <si>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</si>
  <si>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</si>
  <si>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</si>
  <si>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</si>
  <si>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</si>
  <si>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</si>
  <si>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</si>
  <si>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</si>
  <si>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</si>
  <si>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</si>
  <si>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</si>
  <si>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</si>
  <si>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</si>
  <si>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</si>
  <si>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</si>
  <si>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</si>
  <si>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</si>
  <si>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</si>
  <si>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</si>
  <si>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</si>
  <si>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</si>
  <si>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</si>
  <si>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</si>
  <si>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</si>
  <si>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</si>
  <si>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</si>
  <si>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</si>
  <si>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</si>
  <si>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</si>
  <si>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</si>
  <si>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</si>
  <si>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</si>
  <si>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</si>
  <si>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</si>
  <si>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</si>
  <si>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</si>
  <si>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</si>
  <si>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</si>
  <si>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</si>
  <si>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</si>
  <si>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</si>
  <si>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</si>
  <si>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</si>
  <si>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</si>
  <si>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</si>
  <si>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</si>
  <si>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</si>
  <si>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</si>
  <si>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</si>
  <si>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</si>
  <si>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</si>
  <si>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</si>
  <si>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</si>
  <si>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</si>
  <si>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</si>
  <si>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</si>
  <si>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</si>
  <si>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</si>
  <si>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</si>
  <si>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</si>
  <si>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</si>
  <si>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</si>
  <si>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</si>
  <si>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</si>
  <si>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</si>
  <si>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</si>
  <si>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</si>
  <si>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</si>
  <si>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</si>
  <si>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</si>
  <si>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</si>
  <si>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</si>
  <si>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</si>
  <si>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</si>
  <si>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</si>
  <si>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</si>
  <si>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</si>
  <si>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</si>
  <si>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VESET</t>
  </si>
  <si>
    <t>111111111-1</t>
  </si>
  <si>
    <t>Lincoyan N° 1262</t>
  </si>
  <si>
    <t>CONCEPCION</t>
  </si>
  <si>
    <t>Mauricio Quezada</t>
  </si>
  <si>
    <t>41-27394443</t>
  </si>
  <si>
    <t>mquezada@veset.cl</t>
  </si>
  <si>
    <t>AYAGON</t>
  </si>
  <si>
    <t>Flange ciego de acero inox. 316L ANSI 150 de 3”</t>
  </si>
  <si>
    <t xml:space="preserve">plazo entrega de 1 día salvo previa venta </t>
  </si>
  <si>
    <t>ACINOX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</si>
</sst>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37" fillId="0" borderId="0" xfId="45" applyAlignment="1">
      <alignment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quezada@veset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2" sqref="M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1092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581</v>
      </c>
      <c r="E4" s="38" t="s">
        <v>12</v>
      </c>
      <c r="F4" s="40"/>
      <c r="G4" s="40"/>
      <c r="H4" s="41"/>
      <c r="I4" s="38" t="s">
        <v>9</v>
      </c>
      <c r="J4" s="103" t="str">
        <f>VLOOKUP(D4,CLIENTES,10,FALSE)</f>
        <v>41-27394443</v>
      </c>
      <c r="K4" s="20"/>
    </row>
    <row r="5" spans="2:11" ht="15">
      <c r="B5" s="42"/>
      <c r="C5" s="43"/>
      <c r="D5" s="44"/>
      <c r="E5" s="114" t="str">
        <f>VLOOKUP(D4,CLIENTES,4,FALSE)</f>
        <v>Lincoyan N° 1262</v>
      </c>
      <c r="F5" s="114"/>
      <c r="G5" s="114"/>
      <c r="H5" s="114"/>
      <c r="I5" s="114"/>
      <c r="J5" s="115"/>
      <c r="K5" s="20"/>
    </row>
    <row r="6" spans="2:10" ht="17.25" customHeight="1">
      <c r="B6" s="42" t="s">
        <v>27</v>
      </c>
      <c r="C6" s="43"/>
      <c r="D6" s="45" t="str">
        <f>VLOOKUP(D4,CLIENTES,2,FALSE)</f>
        <v>VESET</v>
      </c>
      <c r="E6" s="43" t="s">
        <v>7</v>
      </c>
      <c r="F6" s="116" t="str">
        <f>VLOOKUP(D4,CLIENTES,5,FALSE)</f>
        <v>CONCEPCION</v>
      </c>
      <c r="G6" s="116"/>
      <c r="H6" s="116"/>
      <c r="I6" s="102" t="str">
        <f>VLOOKUP(D4,CLIENTES,11,FALSE)</f>
        <v>mquezada@veset.cl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6" t="str">
        <f>VLOOKUP(D4,CLIENTES,6,FALSE)</f>
        <v>CONCEPCION</v>
      </c>
      <c r="G7" s="116"/>
      <c r="H7" s="116"/>
      <c r="I7" s="43" t="s">
        <v>26</v>
      </c>
      <c r="J7" s="104" t="str">
        <f>VLOOKUP(D4,CLIENTES,8,FALSE)</f>
        <v>Mauricio Quezada</v>
      </c>
    </row>
    <row r="8" spans="2:12" ht="15.75" thickBot="1">
      <c r="B8" s="112" t="s">
        <v>28</v>
      </c>
      <c r="C8" s="113"/>
      <c r="D8" s="45">
        <f>VLOOKUP(D4,CLIENTES,7,FALSE)</f>
        <v>0</v>
      </c>
      <c r="E8" s="43" t="s">
        <v>11</v>
      </c>
      <c r="F8" s="116">
        <f>VLOOKUP(D4,CLIENTES,12,FALSE)</f>
        <v>0</v>
      </c>
      <c r="G8" s="116"/>
      <c r="H8" s="116"/>
      <c r="I8" s="43" t="s">
        <v>14</v>
      </c>
      <c r="J8" s="47">
        <f ca="1">TODAY()</f>
        <v>41563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6" t="s">
        <v>24</v>
      </c>
      <c r="D10" s="107"/>
      <c r="E10" s="108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587</v>
      </c>
      <c r="M10" s="25" t="s">
        <v>590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9" t="s">
        <v>588</v>
      </c>
      <c r="D11" s="110"/>
      <c r="E11" s="111"/>
      <c r="F11" s="58">
        <v>1</v>
      </c>
      <c r="G11" s="59"/>
      <c r="H11" s="93">
        <f>VLOOKUP(B11,COTIZADO,8,FALSE)</f>
        <v>60060</v>
      </c>
      <c r="I11" s="94">
        <v>0</v>
      </c>
      <c r="J11" s="95">
        <f aca="true" t="shared" si="0" ref="J11:J28">F11*H11*(1-I11/100)</f>
        <v>60060</v>
      </c>
      <c r="K11" s="28">
        <v>1</v>
      </c>
      <c r="L11" s="29">
        <v>40040</v>
      </c>
      <c r="M11" s="29">
        <v>32000</v>
      </c>
      <c r="N11" s="29"/>
      <c r="O11" s="29"/>
      <c r="P11" s="30">
        <v>1.5</v>
      </c>
      <c r="Q11" s="31">
        <f>+L11</f>
        <v>40040</v>
      </c>
      <c r="R11" s="35">
        <f>Q11*P11</f>
        <v>60060</v>
      </c>
    </row>
    <row r="12" spans="2:18" ht="15">
      <c r="B12" s="60">
        <v>2</v>
      </c>
      <c r="C12" s="61"/>
      <c r="D12" s="62"/>
      <c r="E12" s="63"/>
      <c r="F12" s="64"/>
      <c r="G12" s="65"/>
      <c r="H12" s="96">
        <f aca="true" t="shared" si="1" ref="H12:H28">VLOOKUP(B12,COTIZADO,8,FALSE)</f>
        <v>0</v>
      </c>
      <c r="I12" s="97">
        <v>0</v>
      </c>
      <c r="J12" s="98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60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60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60060</v>
      </c>
    </row>
    <row r="30" spans="2:10" ht="15">
      <c r="B30" s="76"/>
      <c r="C30" s="77"/>
      <c r="D30" s="78" t="s">
        <v>589</v>
      </c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60060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11411.4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71471.4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E107" t="s">
        <v>582</v>
      </c>
      <c r="F107" t="s">
        <v>583</v>
      </c>
      <c r="G107" t="s">
        <v>583</v>
      </c>
      <c r="I107" t="s">
        <v>584</v>
      </c>
      <c r="K107" t="s">
        <v>585</v>
      </c>
      <c r="L107" s="105" t="s">
        <v>586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mquezada@veset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2013-10-16T14:39:31Z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