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0" yWindow="65386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<sst xmlns="http://schemas.openxmlformats.org/spreadsheetml/2006/main" count="829" uniqueCount="591">
  <si>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</si>
  <si>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</si>
  <si>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</si>
  <si>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</si>
  <si>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</si>
  <si>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</si>
  <si>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</si>
  <si>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</si>
  <si>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</si>
  <si>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</si>
  <si>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</si>
  <si>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</si>
  <si>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</si>
  <si>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</si>
  <si>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</si>
  <si>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</si>
  <si>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</si>
  <si>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</si>
  <si>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</si>
  <si>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</si>
  <si>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</si>
  <si>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</si>
  <si>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</si>
  <si>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</si>
  <si>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</si>
  <si>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</si>
  <si>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</si>
  <si>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</si>
  <si>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</si>
  <si>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</si>
  <si>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</si>
  <si>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</si>
  <si>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</si>
  <si>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</si>
  <si>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</si>
  <si>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</si>
  <si>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</si>
  <si>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</si>
  <si>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</si>
  <si>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</si>
  <si>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</si>
  <si>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</si>
  <si>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</si>
  <si>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</si>
  <si>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</si>
  <si>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</si>
  <si>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</si>
  <si>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</si>
  <si>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</si>
  <si>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</si>
  <si>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</si>
  <si>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</si>
  <si>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</si>
  <si>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</si>
  <si>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</si>
  <si>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</si>
  <si>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</si>
  <si>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</si>
  <si>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</si>
  <si>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</si>
  <si>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</si>
  <si>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</si>
  <si>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</si>
  <si>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</si>
  <si>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</si>
  <si>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</si>
  <si>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</si>
  <si>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</si>
  <si>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</si>
  <si>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</si>
  <si>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</si>
  <si>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</si>
  <si>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</si>
  <si>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</si>
  <si>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</si>
  <si>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</si>
  <si>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</si>
  <si>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</si>
  <si>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</si>
  <si>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</si>
  <si>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</si>
  <si>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</si>
  <si>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</si>
  <si>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</si>
  <si>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</si>
  <si>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</si>
  <si>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</si>
  <si>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</si>
  <si>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</si>
  <si>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</si>
  <si>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</si>
  <si>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</si>
  <si>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</si>
  <si>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</si>
  <si>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</si>
  <si>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</si>
  <si>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</si>
  <si>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</si>
  <si>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</si>
  <si>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</si>
  <si>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</si>
  <si>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</si>
  <si>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</si>
  <si>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</si>
  <si>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</si>
  <si>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</si>
  <si>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</si>
  <si>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</si>
  <si>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</si>
  <si>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</si>
  <si>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</si>
  <si>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</si>
  <si>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</si>
  <si>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</si>
  <si>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</si>
  <si>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</si>
  <si>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</si>
  <si>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</si>
  <si>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</si>
  <si>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</si>
  <si>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</si>
  <si>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</si>
  <si>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</si>
  <si>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</si>
  <si>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</si>
  <si>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</si>
  <si>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</si>
  <si>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</si>
  <si>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</si>
  <si>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</si>
  <si>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</si>
  <si>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</si>
  <si>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</si>
  <si>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</si>
  <si>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</si>
  <si>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</si>
  <si>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</si>
  <si>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</si>
  <si>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</si>
  <si>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</si>
  <si>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</si>
  <si>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</si>
  <si>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</si>
  <si>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</si>
  <si>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</si>
  <si>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</si>
  <si>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</si>
  <si>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</si>
  <si>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</si>
  <si>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</si>
  <si>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</si>
  <si>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</si>
  <si>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</si>
  <si>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</si>
  <si>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</si>
  <si>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</si>
  <si>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</si>
  <si>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</si>
  <si>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</si>
  <si>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</si>
  <si>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</si>
  <si>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</si>
  <si>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</si>
  <si>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</si>
  <si>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</si>
  <si>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</si>
  <si>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</si>
  <si>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</si>
  <si>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</si>
  <si>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</si>
  <si>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</si>
  <si>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</si>
  <si>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</si>
  <si>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</si>
  <si>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</si>
  <si>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</si>
  <si>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</si>
  <si>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</si>
  <si>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</si>
  <si>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</si>
  <si>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</si>
  <si>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</si>
  <si>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</si>
  <si>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</si>
  <si>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</si>
  <si>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</si>
  <si>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</si>
  <si>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</si>
  <si>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</si>
  <si>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</si>
  <si>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</si>
  <si>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</si>
  <si>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</si>
  <si>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</si>
  <si>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</si>
  <si>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</si>
  <si>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</si>
  <si>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</si>
  <si>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</si>
  <si>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</si>
  <si>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</si>
  <si>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</si>
  <si>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</si>
  <si>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</si>
  <si>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</si>
  <si>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</si>
  <si>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</si>
  <si>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</si>
  <si>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</si>
  <si>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</si>
  <si>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</si>
  <si>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</si>
  <si>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</si>
  <si>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</si>
  <si>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</si>
  <si>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</si>
  <si>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</si>
  <si>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</si>
  <si>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</si>
  <si>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</si>
  <si>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</si>
  <si>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</si>
  <si>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</si>
  <si>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</si>
  <si>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</si>
  <si>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</si>
  <si>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</si>
  <si>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</si>
  <si>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</si>
  <si>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</si>
  <si>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</si>
  <si>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</si>
  <si>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</si>
  <si>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</si>
  <si>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</si>
  <si>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</si>
  <si>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</si>
  <si>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</si>
  <si>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</si>
  <si>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</si>
  <si>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</si>
  <si>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</si>
  <si>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</si>
  <si>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</si>
  <si>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</si>
  <si>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</si>
  <si>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</si>
  <si>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</si>
  <si>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</si>
  <si>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</si>
  <si>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</si>
  <si>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</si>
  <si>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</si>
  <si>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</si>
  <si>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</si>
  <si>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</si>
  <si>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</si>
  <si>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</si>
  <si>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</si>
  <si>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</si>
  <si>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</si>
  <si>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</si>
  <si>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</si>
  <si>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</si>
  <si>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</si>
  <si>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</si>
  <si>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</si>
  <si>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</si>
  <si>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</si>
  <si>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</si>
  <si>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</si>
  <si>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</si>
  <si>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</si>
  <si>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</si>
  <si>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</si>
  <si>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</si>
  <si>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</si>
  <si>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</si>
  <si>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</si>
  <si>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</si>
  <si>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</si>
  <si>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</si>
  <si>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</si>
  <si>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</si>
  <si>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</si>
  <si>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</si>
  <si>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</si>
  <si>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</si>
  <si>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</si>
  <si>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</si>
  <si>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</si>
  <si>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</si>
  <si>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</si>
  <si>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</si>
  <si>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</si>
  <si>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</si>
  <si>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</si>
  <si>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</si>
  <si>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</si>
  <si>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</si>
  <si>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</si>
  <si>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</si>
  <si>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</si>
  <si>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</si>
  <si>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</si>
  <si>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</si>
  <si>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</si>
  <si>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</si>
  <si>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</si>
  <si>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</si>
  <si>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</si>
  <si>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</si>
  <si>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</si>
  <si>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</si>
  <si>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8-512 2887</t>
  </si>
  <si>
    <t>2-707 3000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</si>
  <si>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</si>
  <si>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</si>
  <si>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</si>
  <si>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</si>
  <si>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</si>
  <si>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</si>
  <si>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</si>
  <si>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</si>
  <si>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</si>
  <si>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</si>
  <si>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</si>
  <si>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</si>
  <si>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</si>
  <si>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</si>
  <si>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</si>
  <si>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</si>
  <si>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</si>
  <si>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</si>
  <si>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</si>
  <si>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</si>
  <si>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</si>
  <si>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</si>
  <si>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</si>
  <si>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</si>
  <si>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</si>
  <si>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</si>
  <si>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</si>
  <si>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</si>
  <si>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</si>
  <si>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</si>
  <si>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</si>
  <si>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</si>
  <si>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</si>
  <si>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</si>
  <si>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</si>
  <si>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</si>
  <si>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</si>
  <si>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</si>
  <si>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</si>
  <si>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</si>
  <si>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</si>
  <si>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</si>
  <si>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</si>
  <si>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</si>
  <si>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</si>
  <si>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</si>
  <si>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</si>
  <si>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</si>
  <si>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</si>
  <si>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</si>
  <si>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</si>
  <si>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</si>
  <si>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</si>
  <si>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</si>
  <si>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</si>
  <si>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</si>
  <si>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</si>
  <si>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</si>
  <si>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</si>
  <si>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</si>
  <si>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</si>
  <si>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</si>
  <si>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</si>
  <si>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</si>
  <si>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</si>
  <si>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</si>
  <si>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</si>
  <si>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</si>
  <si>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</si>
  <si>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</si>
  <si>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</si>
  <si>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</si>
  <si>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</si>
  <si>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</si>
  <si>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</si>
  <si>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</si>
  <si>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</si>
  <si>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</si>
  <si>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</si>
  <si>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</si>
  <si>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</si>
  <si>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</si>
  <si>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</si>
  <si>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</si>
  <si>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</si>
  <si>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</si>
  <si>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</si>
  <si>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</si>
  <si>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</si>
  <si>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</si>
  <si>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</si>
  <si>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</si>
  <si>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</si>
  <si>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</si>
  <si>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</si>
  <si>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</si>
  <si>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</si>
  <si>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</si>
  <si>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</si>
  <si>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</si>
  <si>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</si>
  <si>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</si>
  <si>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</si>
  <si>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</si>
  <si>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</si>
  <si>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</si>
  <si>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</si>
  <si>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</si>
  <si>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</si>
  <si>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</si>
  <si>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</si>
  <si>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</si>
  <si>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</si>
  <si>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</si>
  <si>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</si>
  <si>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</si>
  <si>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</si>
  <si>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</si>
  <si>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</si>
  <si>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</si>
  <si>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</si>
  <si>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</si>
  <si>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</si>
  <si>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</si>
  <si>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</si>
  <si>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</si>
  <si>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</si>
  <si>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</si>
  <si>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</si>
  <si>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</si>
  <si>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</si>
  <si>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</si>
  <si>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</si>
  <si>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</si>
  <si>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</si>
  <si>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</si>
  <si>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</si>
  <si>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</si>
  <si>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</si>
  <si>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</si>
  <si>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</si>
  <si>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</si>
  <si>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</si>
  <si>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</si>
  <si>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</si>
  <si>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</si>
  <si>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</si>
  <si>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</si>
  <si>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</si>
  <si>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</si>
  <si>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</si>
  <si>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</si>
  <si>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</si>
  <si>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</si>
  <si>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</si>
  <si>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</si>
  <si>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</si>
  <si>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</si>
  <si>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</si>
  <si>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</si>
  <si>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</si>
  <si>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</si>
  <si>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</si>
  <si>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</si>
  <si>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</si>
  <si>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</si>
  <si>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</si>
  <si>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</si>
  <si>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</si>
  <si>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</si>
  <si>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</si>
  <si>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</si>
  <si>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</si>
  <si>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</si>
  <si>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</si>
  <si>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</si>
  <si>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</si>
  <si>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</si>
  <si>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</si>
  <si>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</si>
  <si>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</si>
  <si>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</si>
  <si>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</si>
  <si>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</si>
  <si>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</si>
  <si>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</si>
  <si>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</si>
  <si>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</si>
  <si>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</si>
  <si>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</si>
  <si>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</si>
  <si>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</si>
  <si>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</si>
  <si>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</si>
  <si>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</si>
  <si>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</si>
  <si>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</si>
  <si>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</si>
  <si>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</si>
  <si>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</si>
  <si>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</si>
  <si>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</si>
  <si>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</si>
  <si>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</si>
  <si>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</si>
  <si>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</si>
  <si>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</si>
  <si>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</si>
  <si>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</si>
  <si>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</si>
  <si>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</si>
  <si>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</si>
  <si>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</si>
  <si>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</si>
  <si>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</si>
  <si>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</si>
  <si>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</si>
  <si>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</si>
  <si>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</si>
  <si>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</si>
  <si>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</si>
  <si>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</si>
  <si>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</si>
  <si>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</si>
  <si>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</si>
  <si>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</si>
  <si>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</si>
  <si>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</si>
  <si>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</si>
  <si>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</si>
  <si>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</si>
  <si>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</si>
  <si>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</si>
  <si>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</si>
  <si>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</si>
  <si>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</si>
  <si>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</si>
  <si>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</si>
  <si>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</si>
  <si>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</si>
  <si>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</si>
  <si>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</si>
  <si>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</si>
  <si>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</si>
  <si>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</si>
  <si>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</si>
  <si>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</si>
  <si>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</si>
  <si>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</si>
  <si>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</si>
  <si>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</si>
  <si>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</si>
  <si>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</si>
  <si>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</si>
  <si>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</si>
  <si>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</si>
  <si>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Claudio Arias</t>
  </si>
  <si>
    <t>coplas de fierro 3/4" HI</t>
  </si>
  <si>
    <t>AYAGON</t>
  </si>
  <si>
    <t>ATTEX</t>
  </si>
  <si>
    <t>uniones americanas de fierro 1/2"</t>
  </si>
  <si>
    <t>uniones americanas de fierro 3/4"</t>
  </si>
  <si>
    <t>uniones americanas de fierro 1"</t>
  </si>
  <si>
    <t>codos de fierro 1/2" HI</t>
  </si>
  <si>
    <t>codos de fierro 3/4" HI</t>
  </si>
  <si>
    <t>codos de fierro 1" HI</t>
  </si>
  <si>
    <t>tee de fierro 1/2" HI</t>
  </si>
  <si>
    <t>tee de fierro 3/4" HI</t>
  </si>
  <si>
    <t>tee de fierro 1" HI</t>
  </si>
  <si>
    <t>válvulas de globo de 1/2" HI</t>
  </si>
  <si>
    <t>válvulas de globo de 3/4" HI</t>
  </si>
  <si>
    <t>válvulas de globo de 1" HI</t>
  </si>
  <si>
    <t xml:space="preserve">Puntas de hilo de 3/4"x 50 cm
</t>
  </si>
  <si>
    <t>cosmoplas</t>
  </si>
  <si>
    <t xml:space="preserve">cañerías de fierro negro  1/2" de 6 metros 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</si>
</sst>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sz val="8"/>
      <color indexed="9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  <font>
      <sz val="8"/>
      <color theme="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vertical="top" wrapText="1"/>
      <protection locked="0"/>
    </xf>
    <xf numFmtId="0" fontId="51" fillId="33" borderId="11" xfId="0" applyFont="1" applyFill="1" applyBorder="1" applyAlignment="1" applyProtection="1">
      <alignment horizontal="center" vertical="top" wrapText="1"/>
      <protection locked="0"/>
    </xf>
    <xf numFmtId="0" fontId="51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 vertical="center" wrapText="1"/>
      <protection locked="0"/>
    </xf>
    <xf numFmtId="0" fontId="52" fillId="33" borderId="0" xfId="0" applyFont="1" applyFill="1" applyBorder="1" applyAlignment="1" applyProtection="1">
      <alignment horizontal="center" vertical="center"/>
      <protection locked="0"/>
    </xf>
    <xf numFmtId="164" fontId="52" fillId="33" borderId="0" xfId="0" applyNumberFormat="1" applyFont="1" applyFill="1" applyBorder="1" applyAlignment="1" applyProtection="1">
      <alignment horizontal="center" vertical="center"/>
      <protection locked="0"/>
    </xf>
    <xf numFmtId="14" fontId="53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2" fillId="0" borderId="19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2" fillId="0" borderId="20" xfId="0" applyFont="1" applyFill="1" applyBorder="1" applyAlignment="1" applyProtection="1">
      <alignment horizontal="center"/>
      <protection locked="0"/>
    </xf>
    <xf numFmtId="0" fontId="52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4" fillId="0" borderId="0" xfId="0" applyFont="1" applyAlignment="1" applyProtection="1">
      <alignment/>
      <protection locked="0"/>
    </xf>
    <xf numFmtId="0" fontId="54" fillId="0" borderId="20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22" xfId="0" applyFont="1" applyBorder="1" applyAlignment="1" applyProtection="1">
      <alignment/>
      <protection locked="0"/>
    </xf>
    <xf numFmtId="0" fontId="54" fillId="0" borderId="23" xfId="0" applyFont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3" fontId="54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6" fillId="0" borderId="0" xfId="0" applyFont="1" applyAlignment="1" applyProtection="1">
      <alignment horizontal="left"/>
      <protection locked="0"/>
    </xf>
    <xf numFmtId="0" fontId="57" fillId="33" borderId="11" xfId="0" applyFont="1" applyFill="1" applyBorder="1" applyAlignment="1" applyProtection="1">
      <alignment/>
      <protection locked="0"/>
    </xf>
    <xf numFmtId="0" fontId="57" fillId="33" borderId="11" xfId="0" applyFont="1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 horizontal="left"/>
      <protection locked="0"/>
    </xf>
    <xf numFmtId="0" fontId="57" fillId="33" borderId="0" xfId="0" applyFont="1" applyFill="1" applyBorder="1" applyAlignment="1" applyProtection="1">
      <alignment horizontal="left"/>
      <protection/>
    </xf>
    <xf numFmtId="0" fontId="58" fillId="33" borderId="15" xfId="45" applyFont="1" applyFill="1" applyBorder="1" applyAlignment="1" applyProtection="1">
      <alignment horizontal="left"/>
      <protection/>
    </xf>
    <xf numFmtId="164" fontId="59" fillId="33" borderId="15" xfId="0" applyNumberFormat="1" applyFont="1" applyFill="1" applyBorder="1" applyAlignment="1" applyProtection="1">
      <alignment horizontal="left" vertical="center"/>
      <protection/>
    </xf>
    <xf numFmtId="0" fontId="55" fillId="33" borderId="25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59" fillId="33" borderId="24" xfId="0" applyFont="1" applyFill="1" applyBorder="1" applyAlignment="1" applyProtection="1">
      <alignment/>
      <protection locked="0"/>
    </xf>
    <xf numFmtId="164" fontId="59" fillId="33" borderId="26" xfId="0" applyNumberFormat="1" applyFont="1" applyFill="1" applyBorder="1" applyAlignment="1" applyProtection="1">
      <alignment horizontal="left" vertical="center"/>
      <protection locked="0"/>
    </xf>
    <xf numFmtId="0" fontId="60" fillId="33" borderId="14" xfId="0" applyFont="1" applyFill="1" applyBorder="1" applyAlignment="1" applyProtection="1">
      <alignment/>
      <protection locked="0"/>
    </xf>
    <xf numFmtId="0" fontId="60" fillId="33" borderId="0" xfId="0" applyFont="1" applyFill="1" applyBorder="1" applyAlignment="1" applyProtection="1">
      <alignment/>
      <protection locked="0"/>
    </xf>
    <xf numFmtId="0" fontId="60" fillId="33" borderId="15" xfId="0" applyFont="1" applyFill="1" applyBorder="1" applyAlignment="1" applyProtection="1">
      <alignment/>
      <protection locked="0"/>
    </xf>
    <xf numFmtId="0" fontId="60" fillId="33" borderId="27" xfId="0" applyFont="1" applyFill="1" applyBorder="1" applyAlignment="1" applyProtection="1">
      <alignment horizontal="center"/>
      <protection locked="0"/>
    </xf>
    <xf numFmtId="0" fontId="60" fillId="33" borderId="27" xfId="0" applyFont="1" applyFill="1" applyBorder="1" applyAlignment="1" applyProtection="1">
      <alignment/>
      <protection locked="0"/>
    </xf>
    <xf numFmtId="0" fontId="60" fillId="33" borderId="25" xfId="0" applyFont="1" applyFill="1" applyBorder="1" applyAlignment="1" applyProtection="1">
      <alignment/>
      <protection locked="0"/>
    </xf>
    <xf numFmtId="0" fontId="60" fillId="33" borderId="24" xfId="0" applyFont="1" applyFill="1" applyBorder="1" applyAlignment="1" applyProtection="1">
      <alignment/>
      <protection locked="0"/>
    </xf>
    <xf numFmtId="0" fontId="60" fillId="33" borderId="26" xfId="0" applyFont="1" applyFill="1" applyBorder="1" applyAlignment="1" applyProtection="1">
      <alignment/>
      <protection locked="0"/>
    </xf>
    <xf numFmtId="0" fontId="59" fillId="33" borderId="10" xfId="0" applyFont="1" applyFill="1" applyBorder="1" applyAlignment="1" applyProtection="1">
      <alignment/>
      <protection locked="0"/>
    </xf>
    <xf numFmtId="0" fontId="59" fillId="33" borderId="11" xfId="0" applyFont="1" applyFill="1" applyBorder="1" applyAlignment="1" applyProtection="1">
      <alignment/>
      <protection locked="0"/>
    </xf>
    <xf numFmtId="0" fontId="55" fillId="33" borderId="12" xfId="0" applyFont="1" applyFill="1" applyBorder="1" applyAlignment="1" applyProtection="1">
      <alignment/>
      <protection locked="0"/>
    </xf>
    <xf numFmtId="0" fontId="55" fillId="33" borderId="28" xfId="0" applyFont="1" applyFill="1" applyBorder="1" applyAlignment="1" applyProtection="1">
      <alignment horizontal="right" vertical="center"/>
      <protection locked="0"/>
    </xf>
    <xf numFmtId="0" fontId="55" fillId="33" borderId="11" xfId="0" applyFont="1" applyFill="1" applyBorder="1" applyAlignment="1" applyProtection="1">
      <alignment horizontal="right" vertical="center"/>
      <protection locked="0"/>
    </xf>
    <xf numFmtId="0" fontId="55" fillId="33" borderId="29" xfId="0" applyFont="1" applyFill="1" applyBorder="1" applyAlignment="1" applyProtection="1">
      <alignment horizontal="right"/>
      <protection locked="0"/>
    </xf>
    <xf numFmtId="0" fontId="55" fillId="33" borderId="0" xfId="0" applyFont="1" applyFill="1" applyBorder="1" applyAlignment="1" applyProtection="1">
      <alignment horizontal="right" vertical="center"/>
      <protection locked="0"/>
    </xf>
    <xf numFmtId="0" fontId="55" fillId="33" borderId="15" xfId="0" applyFont="1" applyFill="1" applyBorder="1" applyAlignment="1" applyProtection="1">
      <alignment horizontal="right"/>
      <protection locked="0"/>
    </xf>
    <xf numFmtId="9" fontId="55" fillId="33" borderId="30" xfId="0" applyNumberFormat="1" applyFont="1" applyFill="1" applyBorder="1" applyAlignment="1" applyProtection="1">
      <alignment horizontal="right" vertical="center"/>
      <protection locked="0"/>
    </xf>
    <xf numFmtId="9" fontId="55" fillId="33" borderId="0" xfId="0" applyNumberFormat="1" applyFont="1" applyFill="1" applyBorder="1" applyAlignment="1" applyProtection="1">
      <alignment horizontal="right" vertical="center"/>
      <protection locked="0"/>
    </xf>
    <xf numFmtId="9" fontId="55" fillId="33" borderId="19" xfId="0" applyNumberFormat="1" applyFont="1" applyFill="1" applyBorder="1" applyAlignment="1" applyProtection="1">
      <alignment horizontal="center" vertical="center"/>
      <protection locked="0"/>
    </xf>
    <xf numFmtId="1" fontId="55" fillId="33" borderId="31" xfId="0" applyNumberFormat="1" applyFont="1" applyFill="1" applyBorder="1" applyAlignment="1" applyProtection="1">
      <alignment horizontal="center"/>
      <protection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30" xfId="0" applyFont="1" applyFill="1" applyBorder="1" applyAlignment="1" applyProtection="1">
      <alignment horizontal="right" vertical="center"/>
      <protection locked="0"/>
    </xf>
    <xf numFmtId="0" fontId="55" fillId="33" borderId="19" xfId="0" applyFont="1" applyFill="1" applyBorder="1" applyAlignment="1" applyProtection="1">
      <alignment horizontal="right"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5" fillId="33" borderId="32" xfId="0" applyFont="1" applyFill="1" applyBorder="1" applyAlignment="1" applyProtection="1">
      <alignment horizontal="right" vertical="center"/>
      <protection locked="0"/>
    </xf>
    <xf numFmtId="0" fontId="55" fillId="33" borderId="24" xfId="0" applyFont="1" applyFill="1" applyBorder="1" applyAlignment="1" applyProtection="1">
      <alignment horizontal="right" vertical="center"/>
      <protection locked="0"/>
    </xf>
    <xf numFmtId="0" fontId="55" fillId="33" borderId="33" xfId="0" applyFont="1" applyFill="1" applyBorder="1" applyAlignment="1" applyProtection="1">
      <alignment horizontal="right"/>
      <protection locked="0"/>
    </xf>
    <xf numFmtId="1" fontId="55" fillId="33" borderId="34" xfId="0" applyNumberFormat="1" applyFont="1" applyFill="1" applyBorder="1" applyAlignment="1" applyProtection="1">
      <alignment horizontal="center"/>
      <protection/>
    </xf>
    <xf numFmtId="165" fontId="61" fillId="0" borderId="13" xfId="45" applyNumberFormat="1" applyFont="1" applyFill="1" applyBorder="1" applyAlignment="1" applyProtection="1">
      <alignment horizontal="center" vertical="center"/>
      <protection locked="0"/>
    </xf>
    <xf numFmtId="166" fontId="55" fillId="33" borderId="27" xfId="0" applyNumberFormat="1" applyFont="1" applyFill="1" applyBorder="1" applyAlignment="1" applyProtection="1">
      <alignment horizontal="center"/>
      <protection/>
    </xf>
    <xf numFmtId="166" fontId="55" fillId="33" borderId="35" xfId="0" applyNumberFormat="1" applyFont="1" applyFill="1" applyBorder="1" applyAlignment="1" applyProtection="1">
      <alignment horizontal="center"/>
      <protection/>
    </xf>
    <xf numFmtId="166" fontId="56" fillId="0" borderId="0" xfId="0" applyNumberFormat="1" applyFont="1" applyFill="1" applyBorder="1" applyAlignment="1" applyProtection="1">
      <alignment/>
      <protection/>
    </xf>
    <xf numFmtId="166" fontId="62" fillId="33" borderId="12" xfId="0" applyNumberFormat="1" applyFont="1" applyFill="1" applyBorder="1" applyAlignment="1" applyProtection="1">
      <alignment horizontal="left"/>
      <protection/>
    </xf>
    <xf numFmtId="166" fontId="57" fillId="33" borderId="15" xfId="0" applyNumberFormat="1" applyFont="1" applyFill="1" applyBorder="1" applyAlignment="1" applyProtection="1">
      <alignment horizontal="left"/>
      <protection/>
    </xf>
    <xf numFmtId="0" fontId="63" fillId="33" borderId="27" xfId="0" applyNumberFormat="1" applyFont="1" applyFill="1" applyBorder="1" applyAlignment="1" applyProtection="1">
      <alignment horizontal="center"/>
      <protection locked="0"/>
    </xf>
    <xf numFmtId="166" fontId="55" fillId="33" borderId="14" xfId="0" applyNumberFormat="1" applyFont="1" applyFill="1" applyBorder="1" applyAlignment="1" applyProtection="1">
      <alignment horizontal="center"/>
      <protection locked="0"/>
    </xf>
    <xf numFmtId="166" fontId="55" fillId="33" borderId="25" xfId="0" applyNumberFormat="1" applyFont="1" applyFill="1" applyBorder="1" applyAlignment="1" applyProtection="1">
      <alignment horizontal="center"/>
      <protection locked="0"/>
    </xf>
    <xf numFmtId="0" fontId="64" fillId="0" borderId="0" xfId="0" applyFont="1" applyAlignment="1">
      <alignment/>
    </xf>
    <xf numFmtId="0" fontId="55" fillId="0" borderId="13" xfId="0" applyFont="1" applyBorder="1" applyAlignment="1" applyProtection="1">
      <alignment horizontal="center"/>
      <protection locked="0"/>
    </xf>
    <xf numFmtId="0" fontId="55" fillId="0" borderId="36" xfId="0" applyFont="1" applyBorder="1" applyAlignment="1" applyProtection="1">
      <alignment horizontal="center"/>
      <protection locked="0"/>
    </xf>
    <xf numFmtId="0" fontId="55" fillId="0" borderId="37" xfId="0" applyFont="1" applyBorder="1" applyAlignment="1" applyProtection="1">
      <alignment horizontal="center"/>
      <protection locked="0"/>
    </xf>
    <xf numFmtId="0" fontId="55" fillId="0" borderId="38" xfId="0" applyFont="1" applyBorder="1" applyAlignment="1" applyProtection="1">
      <alignment horizontal="center"/>
      <protection locked="0"/>
    </xf>
    <xf numFmtId="0" fontId="55" fillId="0" borderId="39" xfId="0" applyFont="1" applyBorder="1" applyAlignment="1" applyProtection="1">
      <alignment horizontal="center"/>
      <protection locked="0"/>
    </xf>
    <xf numFmtId="0" fontId="55" fillId="33" borderId="27" xfId="0" applyNumberFormat="1" applyFont="1" applyFill="1" applyBorder="1" applyAlignment="1" applyProtection="1">
      <alignment horizontal="center" vertical="center"/>
      <protection locked="0"/>
    </xf>
    <xf numFmtId="0" fontId="60" fillId="33" borderId="27" xfId="0" applyFont="1" applyFill="1" applyBorder="1" applyAlignment="1" applyProtection="1">
      <alignment horizontal="center" vertical="center"/>
      <protection locked="0"/>
    </xf>
    <xf numFmtId="166" fontId="55" fillId="33" borderId="27" xfId="0" applyNumberFormat="1" applyFont="1" applyFill="1" applyBorder="1" applyAlignment="1" applyProtection="1">
      <alignment horizontal="center" vertical="center"/>
      <protection/>
    </xf>
    <xf numFmtId="166" fontId="55" fillId="33" borderId="14" xfId="0" applyNumberFormat="1" applyFont="1" applyFill="1" applyBorder="1" applyAlignment="1" applyProtection="1">
      <alignment horizontal="center" vertical="center"/>
      <protection locked="0"/>
    </xf>
    <xf numFmtId="0" fontId="32" fillId="33" borderId="27" xfId="0" applyNumberFormat="1" applyFont="1" applyFill="1" applyBorder="1" applyAlignment="1" applyProtection="1">
      <alignment horizontal="center"/>
      <protection locked="0"/>
    </xf>
    <xf numFmtId="0" fontId="60" fillId="33" borderId="27" xfId="0" applyFont="1" applyFill="1" applyBorder="1" applyAlignment="1" applyProtection="1">
      <alignment horizontal="left"/>
      <protection locked="0"/>
    </xf>
    <xf numFmtId="0" fontId="55" fillId="33" borderId="14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Border="1" applyAlignment="1" applyProtection="1">
      <alignment horizontal="center" vertical="center"/>
      <protection locked="0"/>
    </xf>
    <xf numFmtId="0" fontId="55" fillId="33" borderId="15" xfId="0" applyFont="1" applyFill="1" applyBorder="1" applyAlignment="1" applyProtection="1">
      <alignment horizontal="center" vertical="center"/>
      <protection locked="0"/>
    </xf>
    <xf numFmtId="0" fontId="55" fillId="0" borderId="40" xfId="0" applyFont="1" applyBorder="1" applyAlignment="1" applyProtection="1">
      <alignment horizontal="center"/>
      <protection locked="0"/>
    </xf>
    <xf numFmtId="0" fontId="55" fillId="0" borderId="41" xfId="0" applyFont="1" applyBorder="1" applyAlignment="1" applyProtection="1">
      <alignment/>
      <protection locked="0"/>
    </xf>
    <xf numFmtId="0" fontId="55" fillId="0" borderId="42" xfId="0" applyFont="1" applyBorder="1" applyAlignment="1" applyProtection="1">
      <alignment/>
      <protection locked="0"/>
    </xf>
    <xf numFmtId="0" fontId="55" fillId="33" borderId="14" xfId="0" applyFont="1" applyFill="1" applyBorder="1" applyAlignment="1" applyProtection="1">
      <alignment horizontal="left"/>
      <protection locked="0"/>
    </xf>
    <xf numFmtId="0" fontId="55" fillId="33" borderId="0" xfId="0" applyFont="1" applyFill="1" applyBorder="1" applyAlignment="1" applyProtection="1">
      <alignment horizontal="left"/>
      <protection locked="0"/>
    </xf>
    <xf numFmtId="166" fontId="56" fillId="33" borderId="0" xfId="0" applyNumberFormat="1" applyFont="1" applyFill="1" applyBorder="1" applyAlignment="1" applyProtection="1">
      <alignment horizontal="left"/>
      <protection/>
    </xf>
    <xf numFmtId="166" fontId="56" fillId="33" borderId="15" xfId="0" applyNumberFormat="1" applyFont="1" applyFill="1" applyBorder="1" applyAlignment="1" applyProtection="1">
      <alignment horizontal="left"/>
      <protection/>
    </xf>
    <xf numFmtId="166" fontId="57" fillId="33" borderId="0" xfId="0" applyNumberFormat="1" applyFont="1" applyFill="1" applyBorder="1" applyAlignment="1" applyProtection="1">
      <alignment horizontal="left"/>
      <protection/>
    </xf>
    <xf numFmtId="0" fontId="60" fillId="33" borderId="10" xfId="0" applyFont="1" applyFill="1" applyBorder="1" applyAlignment="1" applyProtection="1">
      <alignment horizontal="left" wrapText="1"/>
      <protection locked="0"/>
    </xf>
    <xf numFmtId="0" fontId="60" fillId="33" borderId="11" xfId="0" applyFont="1" applyFill="1" applyBorder="1" applyAlignment="1" applyProtection="1">
      <alignment horizontal="left"/>
      <protection locked="0"/>
    </xf>
    <xf numFmtId="0" fontId="60" fillId="33" borderId="12" xfId="0" applyFont="1" applyFill="1" applyBorder="1" applyAlignment="1" applyProtection="1">
      <alignment horizontal="left"/>
      <protection locked="0"/>
    </xf>
    <xf numFmtId="0" fontId="54" fillId="34" borderId="0" xfId="0" applyFont="1" applyFill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4"/>
  <sheetViews>
    <sheetView tabSelected="1" zoomScalePageLayoutView="0" workbookViewId="0" topLeftCell="B1">
      <selection activeCell="L5" sqref="L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0">
        <v>1080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39" t="s">
        <v>312</v>
      </c>
      <c r="E4" s="38" t="s">
        <v>12</v>
      </c>
      <c r="F4" s="40"/>
      <c r="G4" s="40"/>
      <c r="H4" s="41"/>
      <c r="I4" s="38" t="s">
        <v>9</v>
      </c>
      <c r="J4" s="84" t="str">
        <f>VLOOKUP(D4,CLIENTES,10,FALSE)</f>
        <v>2-707 3000</v>
      </c>
      <c r="K4" s="20"/>
    </row>
    <row r="5" spans="2:11" ht="15">
      <c r="B5" s="42"/>
      <c r="C5" s="43"/>
      <c r="D5" s="44"/>
      <c r="E5" s="109">
        <f>VLOOKUP(D4,CLIENTES,4,FALSE)</f>
        <v>0</v>
      </c>
      <c r="F5" s="109"/>
      <c r="G5" s="109"/>
      <c r="H5" s="109"/>
      <c r="I5" s="109"/>
      <c r="J5" s="110"/>
      <c r="K5" s="20"/>
    </row>
    <row r="6" spans="2:10" ht="17.25" customHeight="1">
      <c r="B6" s="42" t="s">
        <v>27</v>
      </c>
      <c r="C6" s="43"/>
      <c r="D6" s="45" t="str">
        <f>VLOOKUP(D4,CLIENTES,2,FALSE)</f>
        <v>LABORATORIOS SAVAL</v>
      </c>
      <c r="E6" s="43" t="s">
        <v>7</v>
      </c>
      <c r="F6" s="111" t="str">
        <f>VLOOKUP(D4,CLIENTES,5,FALSE)</f>
        <v>CONCHALI</v>
      </c>
      <c r="G6" s="111"/>
      <c r="H6" s="111"/>
      <c r="I6" s="83">
        <f>VLOOKUP(D4,CLIENTES,11,FALSE)</f>
        <v>0</v>
      </c>
      <c r="J6" s="46"/>
    </row>
    <row r="7" spans="2:10" ht="15">
      <c r="B7" s="42" t="s">
        <v>25</v>
      </c>
      <c r="C7" s="43"/>
      <c r="D7" s="45" t="str">
        <f>VLOOKUP(D4,CLIENTES,3,FALSE)</f>
        <v>FARMACEUTICA</v>
      </c>
      <c r="E7" s="43" t="s">
        <v>8</v>
      </c>
      <c r="F7" s="111" t="str">
        <f>VLOOKUP(D4,CLIENTES,6,FALSE)</f>
        <v>STGO</v>
      </c>
      <c r="G7" s="111"/>
      <c r="H7" s="111"/>
      <c r="I7" s="43" t="s">
        <v>26</v>
      </c>
      <c r="J7" s="85" t="str">
        <f>VLOOKUP(D4,CLIENTES,8,FALSE)</f>
        <v>Claudio Arias</v>
      </c>
    </row>
    <row r="8" spans="2:12" ht="15.75" thickBot="1">
      <c r="B8" s="107" t="s">
        <v>28</v>
      </c>
      <c r="C8" s="108"/>
      <c r="D8" s="45">
        <f>VLOOKUP(D4,CLIENTES,7,FALSE)</f>
        <v>0</v>
      </c>
      <c r="E8" s="43" t="s">
        <v>11</v>
      </c>
      <c r="F8" s="111">
        <f>VLOOKUP(D4,CLIENTES,12,FALSE)</f>
        <v>0</v>
      </c>
      <c r="G8" s="111"/>
      <c r="H8" s="111"/>
      <c r="I8" s="43" t="s">
        <v>14</v>
      </c>
      <c r="J8" s="47">
        <f ca="1">TODAY()</f>
        <v>41557</v>
      </c>
      <c r="K8" s="20"/>
      <c r="L8" s="20"/>
    </row>
    <row r="9" spans="2:18" ht="16.5" thickBot="1" thickTop="1">
      <c r="B9" s="48"/>
      <c r="C9" s="49"/>
      <c r="D9" s="50"/>
      <c r="E9" s="49"/>
      <c r="F9" s="50"/>
      <c r="G9" s="50"/>
      <c r="H9" s="50"/>
      <c r="I9" s="49"/>
      <c r="J9" s="51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0" t="s">
        <v>1</v>
      </c>
      <c r="C10" s="104" t="s">
        <v>24</v>
      </c>
      <c r="D10" s="105"/>
      <c r="E10" s="106"/>
      <c r="F10" s="91" t="s">
        <v>0</v>
      </c>
      <c r="G10" s="92" t="s">
        <v>23</v>
      </c>
      <c r="H10" s="92" t="s">
        <v>15</v>
      </c>
      <c r="I10" s="93" t="s">
        <v>13</v>
      </c>
      <c r="J10" s="94" t="s">
        <v>2</v>
      </c>
      <c r="K10" s="24" t="s">
        <v>18</v>
      </c>
      <c r="L10" s="25" t="s">
        <v>574</v>
      </c>
      <c r="M10" s="25" t="s">
        <v>575</v>
      </c>
      <c r="N10" s="25" t="s">
        <v>589</v>
      </c>
      <c r="O10" s="25"/>
      <c r="P10" s="26" t="s">
        <v>16</v>
      </c>
      <c r="Q10" s="25" t="s">
        <v>19</v>
      </c>
      <c r="R10" s="27" t="s">
        <v>20</v>
      </c>
    </row>
    <row r="11" spans="2:18" ht="20.25" customHeight="1">
      <c r="B11" s="95">
        <v>1</v>
      </c>
      <c r="C11" s="112" t="s">
        <v>573</v>
      </c>
      <c r="D11" s="113"/>
      <c r="E11" s="114"/>
      <c r="F11" s="96">
        <v>6</v>
      </c>
      <c r="G11" s="100" t="s">
        <v>23</v>
      </c>
      <c r="H11" s="81">
        <f>+R11</f>
        <v>648</v>
      </c>
      <c r="I11" s="98"/>
      <c r="J11" s="97">
        <f>F11*H11*(1-I11/100)</f>
        <v>3888</v>
      </c>
      <c r="K11" s="28">
        <v>2</v>
      </c>
      <c r="L11" s="115">
        <v>405</v>
      </c>
      <c r="M11" s="29"/>
      <c r="N11" s="29"/>
      <c r="O11" s="29"/>
      <c r="P11" s="30">
        <v>1.6</v>
      </c>
      <c r="Q11" s="31">
        <f>+L11</f>
        <v>405</v>
      </c>
      <c r="R11" s="35">
        <f aca="true" t="shared" si="0" ref="R11:R16">Q11*P11</f>
        <v>648</v>
      </c>
    </row>
    <row r="12" spans="2:18" ht="15">
      <c r="B12" s="99">
        <v>2</v>
      </c>
      <c r="C12" s="52" t="s">
        <v>576</v>
      </c>
      <c r="D12" s="53"/>
      <c r="E12" s="54"/>
      <c r="F12" s="55">
        <v>2</v>
      </c>
      <c r="G12" s="56" t="s">
        <v>23</v>
      </c>
      <c r="H12" s="81">
        <f>+R12</f>
        <v>1776</v>
      </c>
      <c r="I12" s="87"/>
      <c r="J12" s="97">
        <f aca="true" t="shared" si="1" ref="J12:J25">F12*H12*(1-I12/100)</f>
        <v>3552</v>
      </c>
      <c r="K12" s="28">
        <v>3</v>
      </c>
      <c r="L12" s="115">
        <v>1110</v>
      </c>
      <c r="M12" s="29"/>
      <c r="N12" s="29"/>
      <c r="O12" s="29"/>
      <c r="P12" s="30">
        <v>1.6</v>
      </c>
      <c r="Q12" s="31">
        <f>+L12</f>
        <v>1110</v>
      </c>
      <c r="R12" s="35">
        <f t="shared" si="0"/>
        <v>1776</v>
      </c>
    </row>
    <row r="13" spans="2:18" ht="15">
      <c r="B13" s="99">
        <v>3</v>
      </c>
      <c r="C13" s="52" t="s">
        <v>577</v>
      </c>
      <c r="D13" s="53"/>
      <c r="E13" s="54"/>
      <c r="F13" s="55">
        <v>6</v>
      </c>
      <c r="G13" s="56" t="s">
        <v>23</v>
      </c>
      <c r="H13" s="81">
        <f aca="true" t="shared" si="2" ref="H13:H25">+R13</f>
        <v>1936</v>
      </c>
      <c r="I13" s="87"/>
      <c r="J13" s="97">
        <f t="shared" si="1"/>
        <v>11616</v>
      </c>
      <c r="K13" s="28">
        <v>4</v>
      </c>
      <c r="L13" s="115">
        <v>1210</v>
      </c>
      <c r="M13" s="29"/>
      <c r="N13" s="29"/>
      <c r="O13" s="29"/>
      <c r="P13" s="30">
        <v>1.6</v>
      </c>
      <c r="Q13" s="31">
        <f>+L13</f>
        <v>1210</v>
      </c>
      <c r="R13" s="35">
        <f t="shared" si="0"/>
        <v>1936</v>
      </c>
    </row>
    <row r="14" spans="2:18" ht="15">
      <c r="B14" s="99">
        <v>4</v>
      </c>
      <c r="C14" s="52" t="s">
        <v>578</v>
      </c>
      <c r="D14" s="53"/>
      <c r="E14" s="54"/>
      <c r="F14" s="55">
        <v>2</v>
      </c>
      <c r="G14" s="56" t="s">
        <v>23</v>
      </c>
      <c r="H14" s="81">
        <f t="shared" si="2"/>
        <v>2553.6000000000004</v>
      </c>
      <c r="I14" s="87"/>
      <c r="J14" s="97">
        <f t="shared" si="1"/>
        <v>5107.200000000001</v>
      </c>
      <c r="K14" s="28">
        <v>5</v>
      </c>
      <c r="L14" s="115">
        <v>1596</v>
      </c>
      <c r="M14" s="29"/>
      <c r="N14" s="29"/>
      <c r="O14" s="29"/>
      <c r="P14" s="30">
        <v>1.6</v>
      </c>
      <c r="Q14" s="31">
        <f>+L14</f>
        <v>1596</v>
      </c>
      <c r="R14" s="35">
        <f t="shared" si="0"/>
        <v>2553.6000000000004</v>
      </c>
    </row>
    <row r="15" spans="2:18" ht="15">
      <c r="B15" s="99">
        <v>5</v>
      </c>
      <c r="C15" s="52" t="s">
        <v>579</v>
      </c>
      <c r="D15" s="53"/>
      <c r="E15" s="54"/>
      <c r="F15" s="55">
        <v>4</v>
      </c>
      <c r="G15" s="56" t="s">
        <v>23</v>
      </c>
      <c r="H15" s="81">
        <f t="shared" si="2"/>
        <v>502.40000000000003</v>
      </c>
      <c r="I15" s="87"/>
      <c r="J15" s="97">
        <f t="shared" si="1"/>
        <v>2009.6000000000001</v>
      </c>
      <c r="K15" s="28">
        <v>6</v>
      </c>
      <c r="L15" s="115">
        <v>314</v>
      </c>
      <c r="M15" s="29"/>
      <c r="N15" s="29"/>
      <c r="O15" s="29"/>
      <c r="P15" s="30">
        <v>1.6</v>
      </c>
      <c r="Q15" s="31">
        <f>+L15</f>
        <v>314</v>
      </c>
      <c r="R15" s="35">
        <f t="shared" si="0"/>
        <v>502.40000000000003</v>
      </c>
    </row>
    <row r="16" spans="2:18" ht="15">
      <c r="B16" s="99">
        <v>6</v>
      </c>
      <c r="C16" s="52" t="s">
        <v>580</v>
      </c>
      <c r="D16" s="53"/>
      <c r="E16" s="54"/>
      <c r="F16" s="55">
        <v>10</v>
      </c>
      <c r="G16" s="56" t="s">
        <v>23</v>
      </c>
      <c r="H16" s="81">
        <f t="shared" si="2"/>
        <v>502.40000000000003</v>
      </c>
      <c r="I16" s="87"/>
      <c r="J16" s="97">
        <f t="shared" si="1"/>
        <v>5024</v>
      </c>
      <c r="K16" s="28">
        <v>7</v>
      </c>
      <c r="L16" s="115">
        <v>314</v>
      </c>
      <c r="M16" s="29"/>
      <c r="N16" s="29"/>
      <c r="O16" s="29"/>
      <c r="P16" s="30">
        <v>1.6</v>
      </c>
      <c r="Q16" s="31">
        <f>+L16</f>
        <v>314</v>
      </c>
      <c r="R16" s="35">
        <f t="shared" si="0"/>
        <v>502.40000000000003</v>
      </c>
    </row>
    <row r="17" spans="2:18" ht="15">
      <c r="B17" s="99">
        <v>7</v>
      </c>
      <c r="C17" s="52" t="s">
        <v>581</v>
      </c>
      <c r="D17" s="53"/>
      <c r="E17" s="54"/>
      <c r="F17" s="55">
        <v>4</v>
      </c>
      <c r="G17" s="56" t="s">
        <v>23</v>
      </c>
      <c r="H17" s="81">
        <f t="shared" si="2"/>
        <v>1136</v>
      </c>
      <c r="I17" s="87"/>
      <c r="J17" s="97">
        <f t="shared" si="1"/>
        <v>4544</v>
      </c>
      <c r="K17" s="28">
        <v>8</v>
      </c>
      <c r="L17" s="115">
        <v>710</v>
      </c>
      <c r="M17" s="29"/>
      <c r="N17" s="29"/>
      <c r="O17" s="29"/>
      <c r="P17" s="30">
        <v>1.6</v>
      </c>
      <c r="Q17" s="31">
        <f>+L17</f>
        <v>710</v>
      </c>
      <c r="R17" s="35">
        <f aca="true" t="shared" si="3" ref="R17:R27">Q17*P17</f>
        <v>1136</v>
      </c>
    </row>
    <row r="18" spans="2:18" ht="15">
      <c r="B18" s="99">
        <v>8</v>
      </c>
      <c r="C18" s="52" t="s">
        <v>582</v>
      </c>
      <c r="D18" s="53"/>
      <c r="E18" s="54"/>
      <c r="F18" s="55">
        <v>2</v>
      </c>
      <c r="G18" s="56" t="s">
        <v>23</v>
      </c>
      <c r="H18" s="81">
        <f t="shared" si="2"/>
        <v>608</v>
      </c>
      <c r="I18" s="87"/>
      <c r="J18" s="97">
        <f t="shared" si="1"/>
        <v>1216</v>
      </c>
      <c r="K18" s="28">
        <v>9</v>
      </c>
      <c r="L18" s="115">
        <v>380</v>
      </c>
      <c r="M18" s="29"/>
      <c r="N18" s="29"/>
      <c r="O18" s="29"/>
      <c r="P18" s="30">
        <v>1.6</v>
      </c>
      <c r="Q18" s="31">
        <f>+L18</f>
        <v>380</v>
      </c>
      <c r="R18" s="35">
        <f t="shared" si="3"/>
        <v>608</v>
      </c>
    </row>
    <row r="19" spans="2:18" ht="15">
      <c r="B19" s="99">
        <v>9</v>
      </c>
      <c r="C19" s="52" t="s">
        <v>583</v>
      </c>
      <c r="D19" s="53"/>
      <c r="E19" s="54"/>
      <c r="F19" s="55">
        <v>3</v>
      </c>
      <c r="G19" s="56" t="s">
        <v>23</v>
      </c>
      <c r="H19" s="81">
        <f t="shared" si="2"/>
        <v>1760</v>
      </c>
      <c r="I19" s="87"/>
      <c r="J19" s="97">
        <f t="shared" si="1"/>
        <v>5280</v>
      </c>
      <c r="K19" s="28">
        <v>10</v>
      </c>
      <c r="L19" s="115">
        <v>1100</v>
      </c>
      <c r="M19" s="29"/>
      <c r="N19" s="29"/>
      <c r="O19" s="29"/>
      <c r="P19" s="30">
        <v>1.6</v>
      </c>
      <c r="Q19" s="31">
        <f>+L19</f>
        <v>1100</v>
      </c>
      <c r="R19" s="35">
        <f t="shared" si="3"/>
        <v>1760</v>
      </c>
    </row>
    <row r="20" spans="2:18" ht="15">
      <c r="B20" s="99">
        <v>10</v>
      </c>
      <c r="C20" s="52" t="s">
        <v>584</v>
      </c>
      <c r="D20" s="53"/>
      <c r="E20" s="54"/>
      <c r="F20" s="55">
        <v>3</v>
      </c>
      <c r="G20" s="56" t="s">
        <v>23</v>
      </c>
      <c r="H20" s="81">
        <f t="shared" si="2"/>
        <v>2160</v>
      </c>
      <c r="I20" s="87"/>
      <c r="J20" s="97">
        <f t="shared" si="1"/>
        <v>6480</v>
      </c>
      <c r="K20" s="28">
        <v>11</v>
      </c>
      <c r="L20" s="115">
        <v>1350</v>
      </c>
      <c r="M20" s="29"/>
      <c r="N20" s="29"/>
      <c r="O20" s="29"/>
      <c r="P20" s="30">
        <v>1.6</v>
      </c>
      <c r="Q20" s="31">
        <f>+L20</f>
        <v>1350</v>
      </c>
      <c r="R20" s="35">
        <f t="shared" si="3"/>
        <v>2160</v>
      </c>
    </row>
    <row r="21" spans="2:18" ht="15">
      <c r="B21" s="99">
        <v>11</v>
      </c>
      <c r="C21" s="52" t="s">
        <v>585</v>
      </c>
      <c r="D21" s="53"/>
      <c r="E21" s="54"/>
      <c r="F21" s="55">
        <v>4</v>
      </c>
      <c r="G21" s="56" t="s">
        <v>23</v>
      </c>
      <c r="H21" s="81">
        <f t="shared" si="2"/>
        <v>7868.8</v>
      </c>
      <c r="I21" s="87"/>
      <c r="J21" s="97">
        <f t="shared" si="1"/>
        <v>31475.2</v>
      </c>
      <c r="K21" s="28">
        <v>12</v>
      </c>
      <c r="L21" s="29"/>
      <c r="M21" s="29"/>
      <c r="N21" s="29">
        <v>4918</v>
      </c>
      <c r="O21" s="29"/>
      <c r="P21" s="30">
        <v>1.6</v>
      </c>
      <c r="Q21" s="31">
        <f>+N21</f>
        <v>4918</v>
      </c>
      <c r="R21" s="35">
        <f t="shared" si="3"/>
        <v>7868.8</v>
      </c>
    </row>
    <row r="22" spans="2:18" ht="15">
      <c r="B22" s="99">
        <v>12</v>
      </c>
      <c r="C22" s="52" t="s">
        <v>586</v>
      </c>
      <c r="D22" s="53"/>
      <c r="E22" s="54"/>
      <c r="F22" s="55">
        <v>6</v>
      </c>
      <c r="G22" s="56" t="s">
        <v>23</v>
      </c>
      <c r="H22" s="81">
        <f t="shared" si="2"/>
        <v>13001.6</v>
      </c>
      <c r="I22" s="87"/>
      <c r="J22" s="97">
        <f t="shared" si="1"/>
        <v>78009.6</v>
      </c>
      <c r="K22" s="28">
        <v>13</v>
      </c>
      <c r="L22" s="29"/>
      <c r="M22" s="29"/>
      <c r="N22" s="29">
        <v>8126</v>
      </c>
      <c r="O22" s="29"/>
      <c r="P22" s="30">
        <v>1.6</v>
      </c>
      <c r="Q22" s="31">
        <f>+N22</f>
        <v>8126</v>
      </c>
      <c r="R22" s="35">
        <f t="shared" si="3"/>
        <v>13001.6</v>
      </c>
    </row>
    <row r="23" spans="2:18" ht="15">
      <c r="B23" s="99">
        <v>13</v>
      </c>
      <c r="C23" s="52" t="s">
        <v>587</v>
      </c>
      <c r="D23" s="53"/>
      <c r="E23" s="54"/>
      <c r="F23" s="55">
        <v>6</v>
      </c>
      <c r="G23" s="56" t="s">
        <v>23</v>
      </c>
      <c r="H23" s="81">
        <f t="shared" si="2"/>
        <v>19966.4</v>
      </c>
      <c r="I23" s="87"/>
      <c r="J23" s="97">
        <f t="shared" si="1"/>
        <v>119798.40000000001</v>
      </c>
      <c r="K23" s="28">
        <v>14</v>
      </c>
      <c r="L23" s="29"/>
      <c r="M23" s="29"/>
      <c r="N23" s="29">
        <v>12479</v>
      </c>
      <c r="O23" s="29"/>
      <c r="P23" s="30">
        <v>1.6</v>
      </c>
      <c r="Q23" s="31">
        <f>+N23</f>
        <v>12479</v>
      </c>
      <c r="R23" s="35">
        <f>Q23*P23</f>
        <v>19966.4</v>
      </c>
    </row>
    <row r="24" spans="2:18" ht="15">
      <c r="B24" s="99">
        <v>14</v>
      </c>
      <c r="C24" s="52" t="s">
        <v>588</v>
      </c>
      <c r="D24" s="53"/>
      <c r="E24" s="54"/>
      <c r="F24" s="55">
        <v>4</v>
      </c>
      <c r="G24" s="56" t="s">
        <v>23</v>
      </c>
      <c r="H24" s="81">
        <f t="shared" si="2"/>
        <v>7344</v>
      </c>
      <c r="I24" s="87">
        <v>0</v>
      </c>
      <c r="J24" s="97">
        <f t="shared" si="1"/>
        <v>29376</v>
      </c>
      <c r="K24" s="28">
        <v>15</v>
      </c>
      <c r="L24" s="29">
        <v>4590</v>
      </c>
      <c r="M24" s="29"/>
      <c r="N24" s="29"/>
      <c r="O24" s="29"/>
      <c r="P24" s="30">
        <v>1.6</v>
      </c>
      <c r="Q24" s="31">
        <f>+L24</f>
        <v>4590</v>
      </c>
      <c r="R24" s="35">
        <f>Q24*P24</f>
        <v>7344</v>
      </c>
    </row>
    <row r="25" spans="2:18" ht="15">
      <c r="B25" s="99">
        <v>15</v>
      </c>
      <c r="C25" s="52" t="s">
        <v>590</v>
      </c>
      <c r="D25" s="53"/>
      <c r="E25" s="54"/>
      <c r="F25" s="55">
        <v>3</v>
      </c>
      <c r="G25" s="56" t="s">
        <v>23</v>
      </c>
      <c r="H25" s="81">
        <f t="shared" si="2"/>
        <v>7536</v>
      </c>
      <c r="I25" s="87">
        <v>0</v>
      </c>
      <c r="J25" s="97">
        <f t="shared" si="1"/>
        <v>22608</v>
      </c>
      <c r="K25" s="28">
        <v>16</v>
      </c>
      <c r="L25" s="29">
        <f>785*6</f>
        <v>4710</v>
      </c>
      <c r="M25" s="29"/>
      <c r="N25" s="29"/>
      <c r="O25" s="29"/>
      <c r="P25" s="30">
        <v>1.6</v>
      </c>
      <c r="Q25" s="31">
        <f>+L25</f>
        <v>4710</v>
      </c>
      <c r="R25" s="35">
        <f>Q25*P25</f>
        <v>7536</v>
      </c>
    </row>
    <row r="26" spans="2:18" ht="15">
      <c r="B26" s="86">
        <v>17</v>
      </c>
      <c r="C26" s="52"/>
      <c r="D26" s="53"/>
      <c r="E26" s="54"/>
      <c r="F26" s="55"/>
      <c r="G26" s="56"/>
      <c r="H26" s="81">
        <f>VLOOKUP(B26,COTIZADO,8,FALSE)</f>
        <v>0</v>
      </c>
      <c r="I26" s="87">
        <v>0</v>
      </c>
      <c r="J26" s="81">
        <f>F26*H26*(1-I26/100)</f>
        <v>0</v>
      </c>
      <c r="K26" s="28">
        <v>17</v>
      </c>
      <c r="L26" s="29"/>
      <c r="M26" s="29"/>
      <c r="N26" s="29"/>
      <c r="O26" s="29"/>
      <c r="P26" s="30"/>
      <c r="Q26" s="31"/>
      <c r="R26" s="35">
        <f t="shared" si="3"/>
        <v>0</v>
      </c>
    </row>
    <row r="27" spans="2:18" ht="15.75" thickBot="1">
      <c r="B27" s="86">
        <v>18</v>
      </c>
      <c r="C27" s="57"/>
      <c r="D27" s="58"/>
      <c r="E27" s="59"/>
      <c r="F27" s="55"/>
      <c r="G27" s="56"/>
      <c r="H27" s="82">
        <f>VLOOKUP(B27,COTIZADO,8,FALSE)</f>
        <v>0</v>
      </c>
      <c r="I27" s="88">
        <v>0</v>
      </c>
      <c r="J27" s="82">
        <f>F27*H27*(1-I27/100)</f>
        <v>0</v>
      </c>
      <c r="K27" s="28">
        <v>18</v>
      </c>
      <c r="L27" s="29"/>
      <c r="M27" s="29"/>
      <c r="N27" s="29"/>
      <c r="O27" s="29"/>
      <c r="P27" s="32">
        <v>1.5</v>
      </c>
      <c r="Q27" s="33"/>
      <c r="R27" s="35">
        <f t="shared" si="3"/>
        <v>0</v>
      </c>
    </row>
    <row r="28" spans="2:10" ht="15">
      <c r="B28" s="60" t="s">
        <v>17</v>
      </c>
      <c r="C28" s="61"/>
      <c r="D28" s="38"/>
      <c r="E28" s="38"/>
      <c r="F28" s="62"/>
      <c r="G28" s="63" t="s">
        <v>3</v>
      </c>
      <c r="H28" s="64"/>
      <c r="I28" s="65"/>
      <c r="J28" s="71">
        <f>SUM(J11:J27)</f>
        <v>329984</v>
      </c>
    </row>
    <row r="29" spans="2:10" ht="12.75" customHeight="1">
      <c r="B29" s="101"/>
      <c r="C29" s="102"/>
      <c r="D29" s="102"/>
      <c r="E29" s="102"/>
      <c r="F29" s="103"/>
      <c r="G29" s="68" t="s">
        <v>13</v>
      </c>
      <c r="H29" s="69"/>
      <c r="I29" s="70"/>
      <c r="J29" s="71">
        <f>J28*I29</f>
        <v>0</v>
      </c>
    </row>
    <row r="30" spans="2:10" ht="15">
      <c r="B30" s="42"/>
      <c r="C30" s="43"/>
      <c r="D30" s="43"/>
      <c r="E30" s="43"/>
      <c r="F30" s="72"/>
      <c r="G30" s="73" t="s">
        <v>4</v>
      </c>
      <c r="H30" s="66"/>
      <c r="I30" s="74"/>
      <c r="J30" s="71">
        <f>J28-J29</f>
        <v>329984</v>
      </c>
    </row>
    <row r="31" spans="2:10" ht="15">
      <c r="B31" s="42"/>
      <c r="C31" s="43"/>
      <c r="D31" s="43"/>
      <c r="E31" s="43"/>
      <c r="F31" s="67"/>
      <c r="G31" s="68">
        <v>0.19</v>
      </c>
      <c r="H31" s="69"/>
      <c r="I31" s="70">
        <v>0.19</v>
      </c>
      <c r="J31" s="71">
        <f>J30*I31</f>
        <v>62696.96</v>
      </c>
    </row>
    <row r="32" spans="2:10" ht="15.75" thickBot="1">
      <c r="B32" s="48"/>
      <c r="C32" s="49"/>
      <c r="D32" s="49"/>
      <c r="E32" s="49"/>
      <c r="F32" s="75"/>
      <c r="G32" s="76" t="s">
        <v>2</v>
      </c>
      <c r="H32" s="77"/>
      <c r="I32" s="78"/>
      <c r="J32" s="79">
        <f>J30+J31</f>
        <v>392680.96</v>
      </c>
    </row>
    <row r="34" ht="15">
      <c r="M34" s="89"/>
    </row>
  </sheetData>
  <sheetProtection formatCells="0"/>
  <mergeCells count="8">
    <mergeCell ref="B29:F29"/>
    <mergeCell ref="C10:E10"/>
    <mergeCell ref="B8:C8"/>
    <mergeCell ref="E5:J5"/>
    <mergeCell ref="F6:H6"/>
    <mergeCell ref="F7:H7"/>
    <mergeCell ref="F8:H8"/>
    <mergeCell ref="C11:E1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32" activePane="bottomLeft" state="frozen"/>
      <selection pane="topLeft" activeCell="B1" sqref="B1"/>
      <selection pane="bottomLeft" activeCell="M57" sqref="M5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22.7109375" style="0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559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560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561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562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1" ht="15">
      <c r="A57">
        <v>56</v>
      </c>
      <c r="B57" s="36" t="s">
        <v>312</v>
      </c>
      <c r="C57" t="s">
        <v>313</v>
      </c>
      <c r="D57" t="s">
        <v>560</v>
      </c>
      <c r="F57" t="s">
        <v>121</v>
      </c>
      <c r="G57" t="s">
        <v>33</v>
      </c>
      <c r="I57" t="s">
        <v>572</v>
      </c>
      <c r="J57" t="s">
        <v>314</v>
      </c>
      <c r="K57" t="s">
        <v>315</v>
      </c>
    </row>
    <row r="58" spans="1:12" ht="15">
      <c r="A58">
        <v>57</v>
      </c>
      <c r="B58" s="36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6" t="s">
        <v>322</v>
      </c>
      <c r="C59" t="s">
        <v>323</v>
      </c>
      <c r="G59" t="s">
        <v>33</v>
      </c>
    </row>
    <row r="60" spans="1:12" ht="15">
      <c r="A60">
        <v>59</v>
      </c>
      <c r="B60" s="36" t="s">
        <v>324</v>
      </c>
      <c r="C60" t="s">
        <v>325</v>
      </c>
      <c r="E60" t="s">
        <v>329</v>
      </c>
      <c r="F60" t="s">
        <v>311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6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6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6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6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6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222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2013-10-10T18:56:44Z</cp:lastPrinted>
  <dcterms:created xsi:type="dcterms:W3CDTF">2013-07-12T05:01:37Z</dcterms:created>
  <dcterms:modified xsi:type="dcterms:W3CDTF">2013-10-10T19:44:30Z</dcterms:modified>
  <cp:category/>
  <cp:version/>
  <cp:contentType/>
  <cp:contentStatus/>
</cp:coreProperties>
</file>