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<sst xmlns="http://schemas.openxmlformats.org/spreadsheetml/2006/main" count="837" uniqueCount="598">
  <si>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</si>
  <si>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</si>
  <si>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</si>
  <si>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</si>
  <si>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</si>
  <si>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</si>
  <si>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</si>
  <si>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</si>
  <si>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</si>
  <si>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</si>
  <si>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</si>
  <si>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</si>
  <si>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</si>
  <si>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</si>
  <si>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</si>
  <si>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</si>
  <si>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</si>
  <si>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</si>
  <si>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</si>
  <si>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</si>
  <si>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</si>
  <si>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</si>
  <si>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</si>
  <si>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</si>
  <si>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</si>
  <si>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</si>
  <si>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</si>
  <si>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</si>
  <si>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</si>
  <si>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</si>
  <si>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</si>
  <si>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</si>
  <si>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</si>
  <si>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</si>
  <si>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</si>
  <si>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</si>
  <si>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</si>
  <si>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</si>
  <si>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</si>
  <si>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</si>
  <si>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</si>
  <si>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</si>
  <si>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</si>
  <si>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</si>
  <si>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</si>
  <si>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</si>
  <si>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</si>
  <si>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</si>
  <si>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</si>
  <si>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</si>
  <si>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</si>
  <si>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</si>
  <si>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</si>
  <si>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</si>
  <si>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</si>
  <si>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</si>
  <si>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</si>
  <si>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</si>
  <si>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</si>
  <si>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</si>
  <si>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</si>
  <si>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</si>
  <si>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</si>
  <si>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</si>
  <si>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</si>
  <si>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</si>
  <si>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</si>
  <si>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</si>
  <si>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</si>
  <si>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</si>
  <si>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</si>
  <si>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</si>
  <si>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</si>
  <si>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</si>
  <si>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</si>
  <si>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</si>
  <si>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</si>
  <si>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</si>
  <si>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</si>
  <si>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</si>
  <si>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</si>
  <si>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</si>
  <si>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</si>
  <si>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</si>
  <si>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</si>
  <si>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</si>
  <si>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</si>
  <si>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</si>
  <si>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</si>
  <si>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</si>
  <si>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</si>
  <si>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</si>
  <si>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</si>
  <si>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</si>
  <si>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</si>
  <si>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</si>
  <si>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</si>
  <si>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</si>
  <si>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</si>
  <si>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</si>
  <si>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</si>
  <si>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</si>
  <si>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</si>
  <si>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</si>
  <si>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</si>
  <si>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</si>
  <si>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</si>
  <si>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</si>
  <si>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</si>
  <si>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</si>
  <si>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</si>
  <si>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</si>
  <si>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</si>
  <si>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</si>
  <si>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</si>
  <si>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</si>
  <si>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</si>
  <si>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</si>
  <si>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</si>
  <si>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</si>
  <si>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</si>
  <si>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</si>
  <si>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</si>
  <si>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</si>
  <si>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</si>
  <si>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</si>
  <si>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</si>
  <si>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</si>
  <si>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</si>
  <si>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</si>
  <si>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</si>
  <si>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</si>
  <si>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</si>
  <si>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</si>
  <si>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</si>
  <si>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</si>
  <si>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</si>
  <si>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</si>
  <si>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</si>
  <si>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</si>
  <si>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</si>
  <si>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</si>
  <si>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</si>
  <si>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</si>
  <si>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</si>
  <si>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</si>
  <si>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</si>
  <si>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</si>
  <si>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</si>
  <si>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</si>
  <si>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</si>
  <si>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</si>
  <si>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</si>
  <si>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</si>
  <si>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</si>
  <si>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</si>
  <si>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</si>
  <si>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</si>
  <si>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</si>
  <si>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</si>
  <si>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</si>
  <si>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</si>
  <si>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</si>
  <si>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</si>
  <si>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</si>
  <si>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</si>
  <si>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</si>
  <si>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</si>
  <si>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</si>
  <si>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</si>
  <si>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</si>
  <si>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</si>
  <si>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</si>
  <si>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</si>
  <si>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</si>
  <si>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</si>
  <si>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</si>
  <si>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</si>
  <si>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</si>
  <si>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</si>
  <si>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</si>
  <si>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</si>
  <si>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</si>
  <si>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</si>
  <si>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</si>
  <si>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</si>
  <si>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</si>
  <si>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</si>
  <si>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</si>
  <si>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</si>
  <si>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</si>
  <si>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</si>
  <si>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</si>
  <si>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</si>
  <si>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</si>
  <si>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</si>
  <si>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</si>
  <si>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</si>
  <si>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</si>
  <si>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</si>
  <si>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</si>
  <si>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</si>
  <si>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</si>
  <si>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</si>
  <si>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</si>
  <si>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</si>
  <si>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</si>
  <si>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</si>
  <si>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</si>
  <si>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</si>
  <si>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</si>
  <si>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</si>
  <si>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</si>
  <si>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</si>
  <si>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</si>
  <si>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</si>
  <si>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</si>
  <si>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</si>
  <si>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</si>
  <si>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</si>
  <si>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</si>
  <si>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</si>
  <si>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</si>
  <si>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</si>
  <si>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</si>
  <si>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</si>
  <si>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</si>
  <si>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</si>
  <si>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</si>
  <si>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</si>
  <si>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</si>
  <si>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</si>
  <si>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</si>
  <si>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</si>
  <si>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</si>
  <si>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</si>
  <si>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</si>
  <si>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</si>
  <si>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</si>
  <si>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</si>
  <si>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</si>
  <si>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</si>
  <si>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</si>
  <si>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</si>
  <si>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</si>
  <si>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</si>
  <si>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</si>
  <si>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</si>
  <si>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</si>
  <si>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</si>
  <si>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</si>
  <si>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</si>
  <si>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</si>
  <si>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</si>
  <si>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</si>
  <si>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</si>
  <si>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</si>
  <si>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</si>
  <si>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</si>
  <si>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</si>
  <si>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</si>
  <si>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</si>
  <si>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</si>
  <si>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</si>
  <si>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</si>
  <si>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</si>
  <si>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</si>
  <si>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</si>
  <si>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</si>
  <si>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</si>
  <si>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</si>
  <si>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</si>
  <si>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</si>
  <si>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</si>
  <si>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</si>
  <si>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</si>
  <si>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</si>
  <si>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</si>
  <si>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</si>
  <si>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</si>
  <si>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</si>
  <si>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</si>
  <si>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</si>
  <si>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</si>
  <si>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</si>
  <si>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</si>
  <si>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</si>
  <si>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</si>
  <si>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</si>
  <si>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</si>
  <si>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</si>
  <si>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</si>
  <si>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</si>
  <si>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</si>
  <si>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</si>
  <si>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</si>
  <si>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</si>
  <si>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</si>
  <si>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</si>
  <si>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</si>
  <si>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</si>
  <si>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</si>
  <si>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</si>
  <si>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</si>
  <si>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</si>
  <si>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</si>
  <si>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</si>
  <si>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</si>
  <si>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</si>
  <si>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</si>
  <si>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</si>
  <si>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</si>
  <si>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</si>
  <si>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</si>
  <si>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</si>
  <si>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</si>
  <si>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</si>
  <si>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</si>
  <si>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</si>
  <si>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</si>
  <si>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</si>
  <si>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</si>
  <si>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</si>
  <si>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</si>
  <si>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</si>
  <si>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</si>
  <si>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</si>
  <si>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</si>
  <si>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</si>
  <si>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</si>
  <si>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</si>
  <si>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</si>
  <si>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</si>
  <si>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</si>
  <si>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</si>
  <si>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</si>
  <si>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</si>
  <si>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</si>
  <si>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</si>
  <si>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</si>
  <si>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</si>
  <si>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</si>
  <si>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</si>
  <si>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</si>
  <si>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</si>
  <si>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</si>
  <si>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</si>
  <si>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</si>
  <si>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</si>
  <si>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</si>
  <si>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</si>
  <si>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</si>
  <si>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</si>
  <si>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</si>
  <si>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</si>
  <si>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</si>
  <si>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</si>
  <si>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</si>
  <si>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</si>
  <si>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</si>
  <si>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</si>
  <si>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</si>
  <si>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</si>
  <si>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</si>
  <si>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</si>
  <si>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</si>
  <si>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</si>
  <si>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</si>
  <si>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</si>
  <si>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</si>
  <si>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</si>
  <si>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</si>
  <si>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</si>
  <si>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</si>
  <si>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</si>
  <si>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</si>
  <si>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</si>
  <si>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</si>
  <si>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</si>
  <si>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</si>
  <si>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</si>
  <si>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</si>
  <si>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</si>
  <si>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</si>
  <si>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</si>
  <si>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</si>
  <si>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</si>
  <si>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</si>
  <si>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</si>
  <si>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</si>
  <si>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</si>
  <si>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</si>
  <si>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</si>
  <si>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</si>
  <si>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</si>
  <si>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</si>
  <si>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</si>
  <si>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</si>
  <si>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</si>
  <si>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</si>
  <si>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</si>
  <si>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</si>
  <si>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</si>
  <si>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</si>
  <si>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</si>
  <si>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</si>
  <si>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</si>
  <si>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</si>
  <si>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</si>
  <si>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</si>
  <si>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</si>
  <si>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</si>
  <si>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</si>
  <si>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</si>
  <si>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</si>
  <si>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</si>
  <si>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</si>
  <si>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</si>
  <si>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</si>
  <si>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</si>
  <si>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</si>
  <si>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</si>
  <si>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</si>
  <si>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</si>
  <si>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</si>
  <si>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</si>
  <si>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</si>
  <si>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</si>
  <si>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</si>
  <si>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</si>
  <si>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</si>
  <si>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</si>
  <si>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</si>
  <si>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</si>
  <si>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</si>
  <si>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</si>
  <si>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</si>
  <si>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</si>
  <si>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</si>
  <si>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</si>
  <si>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</si>
  <si>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</si>
  <si>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</si>
  <si>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</si>
  <si>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</si>
  <si>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</si>
  <si>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</si>
  <si>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</si>
  <si>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</si>
  <si>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</si>
  <si>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</si>
  <si>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</si>
  <si>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</si>
  <si>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</si>
  <si>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</si>
  <si>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</si>
  <si>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</si>
  <si>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</si>
  <si>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</si>
  <si>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</si>
  <si>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</si>
  <si>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</si>
  <si>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</si>
  <si>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</si>
  <si>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</si>
  <si>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</si>
  <si>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</si>
  <si>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</si>
  <si>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</si>
  <si>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</si>
  <si>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</si>
  <si>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</si>
  <si>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</si>
  <si>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</si>
  <si>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</si>
  <si>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</si>
  <si>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</si>
  <si>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</si>
  <si>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</si>
  <si>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</si>
  <si>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</si>
  <si>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</si>
  <si>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</si>
  <si>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</si>
  <si>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</si>
  <si>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</si>
  <si>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</si>
  <si>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</si>
  <si>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</si>
  <si>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</si>
  <si>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</si>
  <si>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</si>
  <si>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</si>
  <si>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</si>
  <si>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</si>
  <si>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</si>
  <si>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</si>
  <si>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</si>
  <si>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</si>
  <si>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</si>
  <si>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</si>
  <si>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</si>
  <si>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</si>
  <si>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</si>
  <si>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</si>
  <si>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</si>
  <si>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</si>
  <si>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</si>
  <si>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</si>
  <si>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</si>
  <si>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</si>
  <si>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</si>
  <si>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</si>
  <si>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</si>
  <si>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</si>
  <si>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</si>
  <si>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</si>
  <si>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</si>
  <si>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</si>
  <si>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</si>
  <si>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</si>
  <si>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</si>
  <si>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</si>
  <si>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</si>
  <si>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</si>
  <si>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</si>
  <si>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</si>
  <si>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</si>
  <si>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</si>
  <si>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</si>
  <si>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</si>
  <si>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</si>
  <si>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</si>
  <si>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</si>
  <si>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</si>
  <si>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</si>
  <si>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</si>
  <si>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</si>
  <si>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</si>
  <si>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</si>
  <si>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</si>
  <si>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</si>
  <si>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</si>
  <si>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</si>
  <si>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</si>
  <si>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</si>
  <si>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</si>
  <si>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</si>
  <si>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</si>
  <si>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</si>
  <si>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</si>
  <si>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</si>
  <si>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</si>
  <si>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</si>
  <si>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</si>
  <si>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</si>
  <si>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</si>
  <si>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</si>
  <si>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</si>
  <si>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</si>
  <si>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</si>
  <si>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</si>
  <si>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</si>
  <si>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</si>
  <si>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</si>
  <si>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</si>
  <si>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</si>
  <si>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</si>
  <si>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</si>
  <si>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</si>
  <si>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</si>
  <si>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</si>
  <si>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</si>
  <si>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</si>
  <si>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</si>
  <si>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</si>
  <si>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</si>
  <si>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</si>
  <si>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</si>
  <si>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</si>
  <si>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</si>
  <si>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</si>
  <si>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</si>
  <si>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</si>
  <si>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</si>
  <si>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IMPORT</t>
  </si>
  <si>
    <t xml:space="preserve">MANG. R4 SYD 1 1/2 </t>
  </si>
  <si>
    <t xml:space="preserve">ABRAS. ALTA PRECIO  1 1/2 </t>
  </si>
  <si>
    <t xml:space="preserve">VALVULA BOLA  1 </t>
  </si>
  <si>
    <t>ADAP. MANG. 24-16</t>
  </si>
  <si>
    <t>NIPLE  TUERCA  1 GALV.</t>
  </si>
  <si>
    <t>CODO DE 1  GALV.</t>
  </si>
  <si>
    <t>ADAP. 16MP-16MJ90</t>
  </si>
  <si>
    <t>ADAP. 16MP-12MG</t>
  </si>
  <si>
    <t>ADAP. 12MP-12MG</t>
  </si>
  <si>
    <t>ADAP. 16MP-12MJ</t>
  </si>
  <si>
    <t>ADAP. 12MP-12MJ 90</t>
  </si>
  <si>
    <t xml:space="preserve">COPLA SOLDA 1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</si>
</sst>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6" fillId="33" borderId="23" xfId="0" applyFont="1" applyFill="1" applyBorder="1" applyAlignment="1" applyProtection="1">
      <alignment/>
      <protection locked="0"/>
    </xf>
    <xf numFmtId="164" fontId="56" fillId="33" borderId="25" xfId="0" applyNumberFormat="1" applyFont="1" applyFill="1" applyBorder="1" applyAlignment="1" applyProtection="1">
      <alignment horizontal="left" vertic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1" xfId="0" applyFont="1" applyFill="1" applyBorder="1" applyAlignment="1" applyProtection="1">
      <alignment horizontal="center"/>
      <protection locked="0"/>
    </xf>
    <xf numFmtId="0" fontId="57" fillId="33" borderId="31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3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3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center"/>
      <protection/>
    </xf>
    <xf numFmtId="166" fontId="52" fillId="33" borderId="31" xfId="0" applyNumberFormat="1" applyFont="1" applyFill="1" applyBorder="1" applyAlignment="1" applyProtection="1">
      <alignment horizontal="center"/>
      <protection/>
    </xf>
    <xf numFmtId="166" fontId="52" fillId="33" borderId="31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/>
    </xf>
    <xf numFmtId="166" fontId="53" fillId="0" borderId="0" xfId="0" applyNumberFormat="1" applyFont="1" applyFill="1" applyBorder="1" applyAlignment="1" applyProtection="1">
      <alignment/>
      <protection/>
    </xf>
    <xf numFmtId="166" fontId="59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0" fontId="60" fillId="33" borderId="31" xfId="0" applyNumberFormat="1" applyFont="1" applyFill="1" applyBorder="1" applyAlignment="1" applyProtection="1">
      <alignment horizontal="center"/>
      <protection locked="0"/>
    </xf>
    <xf numFmtId="0" fontId="16" fillId="33" borderId="31" xfId="0" applyNumberFormat="1" applyFont="1" applyFill="1" applyBorder="1" applyAlignment="1" applyProtection="1">
      <alignment horizontal="center"/>
      <protection locked="0"/>
    </xf>
    <xf numFmtId="166" fontId="16" fillId="33" borderId="31" xfId="0" applyNumberFormat="1" applyFont="1" applyFill="1" applyBorder="1" applyAlignment="1" applyProtection="1">
      <alignment horizontal="center"/>
      <protection/>
    </xf>
    <xf numFmtId="166" fontId="16" fillId="33" borderId="31" xfId="0" applyNumberFormat="1" applyFont="1" applyFill="1" applyBorder="1" applyAlignment="1" applyProtection="1">
      <alignment horizontal="center"/>
      <protection locked="0"/>
    </xf>
    <xf numFmtId="166" fontId="16" fillId="33" borderId="15" xfId="0" applyNumberFormat="1" applyFont="1" applyFill="1" applyBorder="1" applyAlignment="1" applyProtection="1">
      <alignment horizontal="center"/>
      <protection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1077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38" t="s">
        <v>582</v>
      </c>
      <c r="E4" s="37" t="s">
        <v>12</v>
      </c>
      <c r="F4" s="39"/>
      <c r="G4" s="39"/>
      <c r="H4" s="40"/>
      <c r="I4" s="37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11" t="str">
        <f>VLOOKUP(D4,CLIENTES,4,FALSE)</f>
        <v>AV FRESIA 2133</v>
      </c>
      <c r="F5" s="111"/>
      <c r="G5" s="111"/>
      <c r="H5" s="111"/>
      <c r="I5" s="111"/>
      <c r="J5" s="112"/>
      <c r="K5" s="20"/>
    </row>
    <row r="6" spans="2:10" ht="17.25" customHeight="1">
      <c r="B6" s="41" t="s">
        <v>27</v>
      </c>
      <c r="C6" s="42"/>
      <c r="D6" s="44" t="str">
        <f>VLOOKUP(D4,CLIENTES,2,FALSE)</f>
        <v>METALURGICA LA RIOJA LTDA</v>
      </c>
      <c r="E6" s="42" t="s">
        <v>7</v>
      </c>
      <c r="F6" s="113" t="str">
        <f>VLOOKUP(D4,CLIENTES,5,FALSE)</f>
        <v>RENCA</v>
      </c>
      <c r="G6" s="113"/>
      <c r="H6" s="113"/>
      <c r="I6" s="96">
        <f>VLOOKUP(D4,CLIENTES,11,FALSE)</f>
        <v>0</v>
      </c>
      <c r="J6" s="45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3" t="str">
        <f>VLOOKUP(D4,CLIENTES,6,FALSE)</f>
        <v>STGO</v>
      </c>
      <c r="G7" s="113"/>
      <c r="H7" s="113"/>
      <c r="I7" s="42" t="s">
        <v>26</v>
      </c>
      <c r="J7" s="98" t="str">
        <f>VLOOKUP(D4,CLIENTES,8,FALSE)</f>
        <v>Moises Lagos</v>
      </c>
    </row>
    <row r="8" spans="2:12" ht="15.75" thickBot="1">
      <c r="B8" s="109" t="s">
        <v>28</v>
      </c>
      <c r="C8" s="110"/>
      <c r="D8" s="44">
        <f>VLOOKUP(D4,CLIENTES,7,FALSE)</f>
        <v>0</v>
      </c>
      <c r="E8" s="42" t="s">
        <v>11</v>
      </c>
      <c r="F8" s="113">
        <f>VLOOKUP(D4,CLIENTES,12,FALSE)</f>
        <v>0</v>
      </c>
      <c r="G8" s="113"/>
      <c r="H8" s="113"/>
      <c r="I8" s="42" t="s">
        <v>14</v>
      </c>
      <c r="J8" s="46">
        <f ca="1">TODAY()</f>
        <v>41557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M9" s="8">
        <f>1/(1-0.13)</f>
        <v>1.1494252873563218</v>
      </c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06" t="s">
        <v>24</v>
      </c>
      <c r="D10" s="107"/>
      <c r="E10" s="108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56" t="s">
        <v>592</v>
      </c>
      <c r="D11" s="57"/>
      <c r="E11" s="58"/>
      <c r="F11" s="59">
        <v>1</v>
      </c>
      <c r="G11" s="60" t="s">
        <v>23</v>
      </c>
      <c r="H11" s="101">
        <v>6224</v>
      </c>
      <c r="I11" s="88">
        <v>13</v>
      </c>
      <c r="J11" s="89">
        <f aca="true" t="shared" si="0" ref="J11:J22">F11*H11*(1-I11/100)</f>
        <v>5414.88</v>
      </c>
      <c r="K11" s="28">
        <v>1</v>
      </c>
      <c r="L11" s="29">
        <v>20500</v>
      </c>
      <c r="M11" s="29"/>
      <c r="N11" s="29"/>
      <c r="O11" s="29"/>
      <c r="P11" s="30">
        <v>1.8</v>
      </c>
      <c r="Q11" s="31">
        <f aca="true" t="shared" si="1" ref="Q11:Q17">+L11</f>
        <v>20500</v>
      </c>
      <c r="R11" s="34">
        <f>Q11*P11</f>
        <v>36900</v>
      </c>
    </row>
    <row r="12" spans="2:18" ht="15">
      <c r="B12" s="105">
        <v>2</v>
      </c>
      <c r="C12" s="56" t="s">
        <v>593</v>
      </c>
      <c r="D12" s="57"/>
      <c r="E12" s="58"/>
      <c r="F12" s="59">
        <v>1</v>
      </c>
      <c r="G12" s="60" t="s">
        <v>23</v>
      </c>
      <c r="H12" s="101">
        <v>5952</v>
      </c>
      <c r="I12" s="91">
        <v>13</v>
      </c>
      <c r="J12" s="92">
        <f t="shared" si="0"/>
        <v>5178.24</v>
      </c>
      <c r="K12" s="28">
        <v>2</v>
      </c>
      <c r="L12" s="29">
        <v>15150</v>
      </c>
      <c r="M12" s="29"/>
      <c r="N12" s="29"/>
      <c r="O12" s="29"/>
      <c r="P12" s="30">
        <v>1.8</v>
      </c>
      <c r="Q12" s="31">
        <f t="shared" si="1"/>
        <v>15150</v>
      </c>
      <c r="R12" s="34">
        <f aca="true" t="shared" si="2" ref="R12:R27">Q12*P12</f>
        <v>27270</v>
      </c>
    </row>
    <row r="13" spans="2:18" ht="15">
      <c r="B13" s="105">
        <v>3</v>
      </c>
      <c r="C13" s="56" t="s">
        <v>594</v>
      </c>
      <c r="D13" s="57"/>
      <c r="E13" s="58"/>
      <c r="F13" s="59">
        <v>1</v>
      </c>
      <c r="G13" s="60" t="s">
        <v>23</v>
      </c>
      <c r="H13" s="101">
        <v>3794</v>
      </c>
      <c r="I13" s="91">
        <v>13</v>
      </c>
      <c r="J13" s="92">
        <f t="shared" si="0"/>
        <v>3300.78</v>
      </c>
      <c r="K13" s="28">
        <v>3</v>
      </c>
      <c r="L13" s="29">
        <v>18500</v>
      </c>
      <c r="M13" s="29"/>
      <c r="N13" s="29"/>
      <c r="O13" s="29"/>
      <c r="P13" s="30">
        <v>1.8</v>
      </c>
      <c r="Q13" s="31">
        <f t="shared" si="1"/>
        <v>18500</v>
      </c>
      <c r="R13" s="34">
        <f t="shared" si="2"/>
        <v>33300</v>
      </c>
    </row>
    <row r="14" spans="2:18" ht="15">
      <c r="B14" s="100">
        <v>4</v>
      </c>
      <c r="C14" s="56" t="s">
        <v>586</v>
      </c>
      <c r="D14" s="57"/>
      <c r="E14" s="58"/>
      <c r="F14" s="59">
        <v>1.5</v>
      </c>
      <c r="G14" s="60" t="s">
        <v>584</v>
      </c>
      <c r="H14" s="101">
        <v>20105</v>
      </c>
      <c r="I14" s="102">
        <v>13</v>
      </c>
      <c r="J14" s="103">
        <f t="shared" si="0"/>
        <v>26237.025</v>
      </c>
      <c r="K14" s="28">
        <v>4</v>
      </c>
      <c r="L14" s="29"/>
      <c r="M14" s="29"/>
      <c r="N14" s="29"/>
      <c r="O14" s="29"/>
      <c r="P14" s="30">
        <v>1.8</v>
      </c>
      <c r="Q14" s="31">
        <f t="shared" si="1"/>
        <v>0</v>
      </c>
      <c r="R14" s="34">
        <f t="shared" si="2"/>
        <v>0</v>
      </c>
    </row>
    <row r="15" spans="2:18" ht="15">
      <c r="B15" s="100">
        <v>5</v>
      </c>
      <c r="C15" s="56" t="s">
        <v>587</v>
      </c>
      <c r="D15" s="57"/>
      <c r="E15" s="58"/>
      <c r="F15" s="59">
        <v>2</v>
      </c>
      <c r="G15" s="60" t="s">
        <v>23</v>
      </c>
      <c r="H15" s="90">
        <v>2258</v>
      </c>
      <c r="I15" s="102">
        <v>13</v>
      </c>
      <c r="J15" s="103">
        <f t="shared" si="0"/>
        <v>3928.92</v>
      </c>
      <c r="K15" s="28">
        <v>5</v>
      </c>
      <c r="L15" s="29"/>
      <c r="M15" s="29"/>
      <c r="N15" s="29"/>
      <c r="O15" s="29"/>
      <c r="P15" s="30">
        <v>2.5</v>
      </c>
      <c r="Q15" s="31">
        <f t="shared" si="1"/>
        <v>0</v>
      </c>
      <c r="R15" s="34">
        <f t="shared" si="2"/>
        <v>0</v>
      </c>
    </row>
    <row r="16" spans="2:18" ht="15">
      <c r="B16" s="100">
        <v>6</v>
      </c>
      <c r="C16" s="56" t="s">
        <v>588</v>
      </c>
      <c r="D16" s="57"/>
      <c r="E16" s="58"/>
      <c r="F16" s="59">
        <v>1</v>
      </c>
      <c r="G16" s="60" t="s">
        <v>23</v>
      </c>
      <c r="H16" s="90">
        <v>5199</v>
      </c>
      <c r="I16" s="102">
        <v>13</v>
      </c>
      <c r="J16" s="103">
        <f t="shared" si="0"/>
        <v>4523.13</v>
      </c>
      <c r="K16" s="28">
        <v>6</v>
      </c>
      <c r="L16" s="29"/>
      <c r="M16" s="29"/>
      <c r="N16" s="29"/>
      <c r="O16" s="29"/>
      <c r="P16" s="30">
        <v>1.8</v>
      </c>
      <c r="Q16" s="31">
        <f t="shared" si="1"/>
        <v>0</v>
      </c>
      <c r="R16" s="34">
        <f t="shared" si="2"/>
        <v>0</v>
      </c>
    </row>
    <row r="17" spans="2:18" ht="15">
      <c r="B17" s="100">
        <v>7</v>
      </c>
      <c r="C17" s="56" t="s">
        <v>589</v>
      </c>
      <c r="D17" s="57"/>
      <c r="E17" s="58"/>
      <c r="F17" s="59">
        <v>2</v>
      </c>
      <c r="G17" s="60" t="s">
        <v>23</v>
      </c>
      <c r="H17" s="90">
        <v>6650</v>
      </c>
      <c r="I17" s="102">
        <v>13</v>
      </c>
      <c r="J17" s="103">
        <f t="shared" si="0"/>
        <v>11571</v>
      </c>
      <c r="K17" s="28">
        <v>7</v>
      </c>
      <c r="L17" s="29"/>
      <c r="M17" s="29"/>
      <c r="N17" s="29"/>
      <c r="O17" s="29"/>
      <c r="P17" s="30">
        <v>1.8</v>
      </c>
      <c r="Q17" s="31">
        <f t="shared" si="1"/>
        <v>0</v>
      </c>
      <c r="R17" s="34">
        <f t="shared" si="2"/>
        <v>0</v>
      </c>
    </row>
    <row r="18" spans="2:18" ht="15">
      <c r="B18" s="100">
        <v>8</v>
      </c>
      <c r="C18" s="56" t="s">
        <v>590</v>
      </c>
      <c r="D18" s="57"/>
      <c r="E18" s="58"/>
      <c r="F18" s="59">
        <v>3</v>
      </c>
      <c r="G18" s="60" t="s">
        <v>23</v>
      </c>
      <c r="H18" s="90">
        <v>608</v>
      </c>
      <c r="I18" s="91">
        <v>13</v>
      </c>
      <c r="J18" s="92">
        <f t="shared" si="0"/>
        <v>1586.8799999999999</v>
      </c>
      <c r="K18" s="28">
        <v>8</v>
      </c>
      <c r="L18" s="29"/>
      <c r="M18" s="29"/>
      <c r="N18" s="29"/>
      <c r="O18" s="29"/>
      <c r="P18" s="30">
        <v>1.8</v>
      </c>
      <c r="Q18" s="31"/>
      <c r="R18" s="34">
        <f t="shared" si="2"/>
        <v>0</v>
      </c>
    </row>
    <row r="19" spans="2:18" ht="15">
      <c r="B19" s="100">
        <v>9</v>
      </c>
      <c r="C19" s="56" t="s">
        <v>591</v>
      </c>
      <c r="D19" s="57"/>
      <c r="E19" s="58"/>
      <c r="F19" s="59">
        <v>2</v>
      </c>
      <c r="G19" s="60" t="s">
        <v>23</v>
      </c>
      <c r="H19" s="90">
        <v>743</v>
      </c>
      <c r="I19" s="91">
        <v>13</v>
      </c>
      <c r="J19" s="92">
        <f t="shared" si="0"/>
        <v>1292.82</v>
      </c>
      <c r="K19" s="28">
        <v>9</v>
      </c>
      <c r="L19" s="29"/>
      <c r="M19" s="29"/>
      <c r="N19" s="29"/>
      <c r="O19" s="29"/>
      <c r="P19" s="30">
        <v>1.8</v>
      </c>
      <c r="Q19" s="31"/>
      <c r="R19" s="34">
        <f t="shared" si="2"/>
        <v>0</v>
      </c>
    </row>
    <row r="20" spans="2:18" ht="15">
      <c r="B20" s="100">
        <v>11</v>
      </c>
      <c r="C20" s="56" t="s">
        <v>595</v>
      </c>
      <c r="D20" s="57"/>
      <c r="E20" s="58"/>
      <c r="F20" s="59">
        <v>1</v>
      </c>
      <c r="G20" s="60" t="s">
        <v>23</v>
      </c>
      <c r="H20" s="90">
        <v>6102</v>
      </c>
      <c r="I20" s="91">
        <v>13</v>
      </c>
      <c r="J20" s="92">
        <f t="shared" si="0"/>
        <v>5308.74</v>
      </c>
      <c r="K20" s="28">
        <v>11</v>
      </c>
      <c r="L20" s="29"/>
      <c r="M20" s="29"/>
      <c r="N20" s="29"/>
      <c r="O20" s="29"/>
      <c r="P20" s="30">
        <v>1.8</v>
      </c>
      <c r="Q20" s="31"/>
      <c r="R20" s="34">
        <f t="shared" si="2"/>
        <v>0</v>
      </c>
    </row>
    <row r="21" spans="2:18" ht="15">
      <c r="B21" s="100">
        <v>12</v>
      </c>
      <c r="C21" s="56" t="s">
        <v>596</v>
      </c>
      <c r="D21" s="57"/>
      <c r="E21" s="58"/>
      <c r="F21" s="59">
        <v>1</v>
      </c>
      <c r="G21" s="60" t="s">
        <v>23</v>
      </c>
      <c r="H21" s="90">
        <v>5952</v>
      </c>
      <c r="I21" s="91">
        <v>13</v>
      </c>
      <c r="J21" s="92">
        <f t="shared" si="0"/>
        <v>5178.24</v>
      </c>
      <c r="K21" s="28">
        <v>12</v>
      </c>
      <c r="L21" s="29"/>
      <c r="M21" s="29"/>
      <c r="N21" s="29"/>
      <c r="O21" s="29"/>
      <c r="P21" s="30">
        <v>1.8</v>
      </c>
      <c r="Q21" s="31"/>
      <c r="R21" s="34">
        <f t="shared" si="2"/>
        <v>0</v>
      </c>
    </row>
    <row r="22" spans="2:18" ht="15">
      <c r="B22" s="100">
        <v>13</v>
      </c>
      <c r="C22" s="56" t="s">
        <v>597</v>
      </c>
      <c r="D22" s="57"/>
      <c r="E22" s="58"/>
      <c r="F22" s="59">
        <v>2</v>
      </c>
      <c r="G22" s="60" t="s">
        <v>23</v>
      </c>
      <c r="H22" s="90">
        <v>1650</v>
      </c>
      <c r="I22" s="91">
        <v>13</v>
      </c>
      <c r="J22" s="92">
        <f t="shared" si="0"/>
        <v>2871</v>
      </c>
      <c r="K22" s="28">
        <v>13</v>
      </c>
      <c r="L22" s="29"/>
      <c r="M22" s="29"/>
      <c r="N22" s="29"/>
      <c r="O22" s="29"/>
      <c r="P22" s="30">
        <v>1.8</v>
      </c>
      <c r="Q22" s="31"/>
      <c r="R22" s="34">
        <f t="shared" si="2"/>
        <v>0</v>
      </c>
    </row>
    <row r="23" spans="2:18" ht="15">
      <c r="B23" s="100"/>
      <c r="C23" s="56"/>
      <c r="D23" s="57"/>
      <c r="E23" s="58"/>
      <c r="F23" s="59"/>
      <c r="G23" s="60"/>
      <c r="H23" s="90"/>
      <c r="I23" s="91"/>
      <c r="J23" s="92"/>
      <c r="K23" s="28">
        <v>14</v>
      </c>
      <c r="L23" s="29">
        <v>3390</v>
      </c>
      <c r="M23" s="29"/>
      <c r="N23" s="29"/>
      <c r="O23" s="29"/>
      <c r="P23" s="30">
        <v>1.8</v>
      </c>
      <c r="Q23" s="31">
        <f>L23</f>
        <v>3390</v>
      </c>
      <c r="R23" s="34">
        <f t="shared" si="2"/>
        <v>6102</v>
      </c>
    </row>
    <row r="24" spans="2:18" ht="15">
      <c r="B24" s="100"/>
      <c r="C24" s="56"/>
      <c r="D24" s="57"/>
      <c r="E24" s="58"/>
      <c r="F24" s="59"/>
      <c r="G24" s="60"/>
      <c r="H24" s="90"/>
      <c r="I24" s="91"/>
      <c r="J24" s="92"/>
      <c r="K24" s="28">
        <v>15</v>
      </c>
      <c r="L24" s="29"/>
      <c r="M24" s="29"/>
      <c r="N24" s="29"/>
      <c r="O24" s="29"/>
      <c r="P24" s="30">
        <v>1.8</v>
      </c>
      <c r="Q24" s="31"/>
      <c r="R24" s="34">
        <f t="shared" si="2"/>
        <v>0</v>
      </c>
    </row>
    <row r="25" spans="2:18" ht="15">
      <c r="B25" s="99"/>
      <c r="C25" s="56"/>
      <c r="D25" s="57"/>
      <c r="E25" s="58"/>
      <c r="F25" s="59"/>
      <c r="G25" s="60"/>
      <c r="H25" s="90"/>
      <c r="I25" s="91"/>
      <c r="J25" s="92"/>
      <c r="K25" s="28">
        <v>16</v>
      </c>
      <c r="L25" s="29"/>
      <c r="M25" s="29"/>
      <c r="N25" s="29"/>
      <c r="O25" s="29"/>
      <c r="P25" s="30">
        <v>1.8</v>
      </c>
      <c r="Q25" s="31"/>
      <c r="R25" s="34">
        <f t="shared" si="2"/>
        <v>0</v>
      </c>
    </row>
    <row r="26" spans="2:18" ht="15">
      <c r="B26" s="99"/>
      <c r="C26" s="56"/>
      <c r="D26" s="57"/>
      <c r="E26" s="58"/>
      <c r="F26" s="59"/>
      <c r="G26" s="60"/>
      <c r="H26" s="90"/>
      <c r="I26" s="91"/>
      <c r="J26" s="92"/>
      <c r="K26" s="28">
        <v>17</v>
      </c>
      <c r="L26" s="29"/>
      <c r="M26" s="29"/>
      <c r="N26" s="29"/>
      <c r="O26" s="29"/>
      <c r="P26" s="30">
        <v>1.8</v>
      </c>
      <c r="Q26" s="31"/>
      <c r="R26" s="34">
        <f t="shared" si="2"/>
        <v>0</v>
      </c>
    </row>
    <row r="27" spans="2:18" ht="15.75" thickBot="1">
      <c r="B27" s="99"/>
      <c r="C27" s="61"/>
      <c r="D27" s="62"/>
      <c r="E27" s="63"/>
      <c r="F27" s="59"/>
      <c r="G27" s="60"/>
      <c r="H27" s="93"/>
      <c r="I27" s="94"/>
      <c r="J27" s="95"/>
      <c r="K27" s="28">
        <v>18</v>
      </c>
      <c r="L27" s="29"/>
      <c r="M27" s="29"/>
      <c r="N27" s="29"/>
      <c r="O27" s="29"/>
      <c r="P27" s="30">
        <v>1.8</v>
      </c>
      <c r="Q27" s="32"/>
      <c r="R27" s="34">
        <f t="shared" si="2"/>
        <v>0</v>
      </c>
    </row>
    <row r="28" spans="2:10" ht="15">
      <c r="B28" s="64" t="s">
        <v>17</v>
      </c>
      <c r="C28" s="65"/>
      <c r="D28" s="37"/>
      <c r="E28" s="37"/>
      <c r="F28" s="66"/>
      <c r="G28" s="67" t="s">
        <v>3</v>
      </c>
      <c r="H28" s="68"/>
      <c r="I28" s="69"/>
      <c r="J28" s="70">
        <f>SUM(J11:J27)</f>
        <v>76391.655</v>
      </c>
    </row>
    <row r="29" spans="2:10" ht="15">
      <c r="B29" s="71"/>
      <c r="C29" s="72"/>
      <c r="D29" s="73"/>
      <c r="E29" s="42"/>
      <c r="F29" s="74"/>
      <c r="G29" s="75" t="s">
        <v>13</v>
      </c>
      <c r="H29" s="76"/>
      <c r="I29" s="77"/>
      <c r="J29" s="78">
        <f>J28*I29</f>
        <v>0</v>
      </c>
    </row>
    <row r="30" spans="2:10" ht="15">
      <c r="B30" s="41"/>
      <c r="C30" s="42"/>
      <c r="D30" s="42"/>
      <c r="E30" s="42"/>
      <c r="F30" s="79"/>
      <c r="G30" s="80" t="s">
        <v>4</v>
      </c>
      <c r="H30" s="72"/>
      <c r="I30" s="81"/>
      <c r="J30" s="78">
        <f>J28-J29</f>
        <v>76391.655</v>
      </c>
    </row>
    <row r="31" spans="2:10" ht="15">
      <c r="B31" s="41"/>
      <c r="C31" s="42"/>
      <c r="D31" s="42"/>
      <c r="E31" s="42"/>
      <c r="F31" s="74"/>
      <c r="G31" s="75">
        <v>0.19</v>
      </c>
      <c r="H31" s="76"/>
      <c r="I31" s="77">
        <v>0.19</v>
      </c>
      <c r="J31" s="78">
        <f>J30*I31</f>
        <v>14514.41445</v>
      </c>
    </row>
    <row r="32" spans="2:10" ht="15.75" thickBot="1">
      <c r="B32" s="47"/>
      <c r="C32" s="48"/>
      <c r="D32" s="48"/>
      <c r="E32" s="48"/>
      <c r="F32" s="82"/>
      <c r="G32" s="83" t="s">
        <v>2</v>
      </c>
      <c r="H32" s="84"/>
      <c r="I32" s="85"/>
      <c r="J32" s="86">
        <f>J30+J31</f>
        <v>90906.06945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5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2013-10-09T19:25:48Z</cp:lastPrinted>
  <dcterms:created xsi:type="dcterms:W3CDTF">2013-07-12T05:01:37Z</dcterms:created>
  <dcterms:modified xsi:type="dcterms:W3CDTF">2013-10-10T19:46:59Z</dcterms:modified>
  <cp:category/>
  <cp:version/>
  <cp:contentType/>
  <cp:contentStatus/>
</cp:coreProperties>
</file>