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<sst xmlns="http://schemas.openxmlformats.org/spreadsheetml/2006/main" count="814" uniqueCount="587">
  <si>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</si>
  <si>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</si>
  <si>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</si>
  <si>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</si>
  <si>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</si>
  <si>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</si>
  <si>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</si>
  <si>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</si>
  <si>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</si>
  <si>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</si>
  <si>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</si>
  <si>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</si>
  <si>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</si>
  <si>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</si>
  <si>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</si>
  <si>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</si>
  <si>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</si>
  <si>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</si>
  <si>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</si>
  <si>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</si>
  <si>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</si>
  <si>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</si>
  <si>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</si>
  <si>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</si>
  <si>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</si>
  <si>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</si>
  <si>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</si>
  <si>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</si>
  <si>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</si>
  <si>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</si>
  <si>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</si>
  <si>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</si>
  <si>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</si>
  <si>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</si>
  <si>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</si>
  <si>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</si>
  <si>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</si>
  <si>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</si>
  <si>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</si>
  <si>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</si>
  <si>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</si>
  <si>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</si>
  <si>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</si>
  <si>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</si>
  <si>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</si>
  <si>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</si>
  <si>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</si>
  <si>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</si>
  <si>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</si>
  <si>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</si>
  <si>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</si>
  <si>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</si>
  <si>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</si>
  <si>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</si>
  <si>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</si>
  <si>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</si>
  <si>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</si>
  <si>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</si>
  <si>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</si>
  <si>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</si>
  <si>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</si>
  <si>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</si>
  <si>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</si>
  <si>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</si>
  <si>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</si>
  <si>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</si>
  <si>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</si>
  <si>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</si>
  <si>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</si>
  <si>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</si>
  <si>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</si>
  <si>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</si>
  <si>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</si>
  <si>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</si>
  <si>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</si>
  <si>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</si>
  <si>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</si>
  <si>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</si>
  <si>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</si>
  <si>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</si>
  <si>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</si>
  <si>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</si>
  <si>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</si>
  <si>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</si>
  <si>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</si>
  <si>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</si>
  <si>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</si>
  <si>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</si>
  <si>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</si>
  <si>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</si>
  <si>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</si>
  <si>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</si>
  <si>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</si>
  <si>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</si>
  <si>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</si>
  <si>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</si>
  <si>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</si>
  <si>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</si>
  <si>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</si>
  <si>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</si>
  <si>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</si>
  <si>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</si>
  <si>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</si>
  <si>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</si>
  <si>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</si>
  <si>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</si>
  <si>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</si>
  <si>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</si>
  <si>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</si>
  <si>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</si>
  <si>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</si>
  <si>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</si>
  <si>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</si>
  <si>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</si>
  <si>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</si>
  <si>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</si>
  <si>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</si>
  <si>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</si>
  <si>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</si>
  <si>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</si>
  <si>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</si>
  <si>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</si>
  <si>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</si>
  <si>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</si>
  <si>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</si>
  <si>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</si>
  <si>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</si>
  <si>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</si>
  <si>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</si>
  <si>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</si>
  <si>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</si>
  <si>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</si>
  <si>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</si>
  <si>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</si>
  <si>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</si>
  <si>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</si>
  <si>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</si>
  <si>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</si>
  <si>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</si>
  <si>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</si>
  <si>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</si>
  <si>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</si>
  <si>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</si>
  <si>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</si>
  <si>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</si>
  <si>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</si>
  <si>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</si>
  <si>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</si>
  <si>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</si>
  <si>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</si>
  <si>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</si>
  <si>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</si>
  <si>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</si>
  <si>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</si>
  <si>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</si>
  <si>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</si>
  <si>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</si>
  <si>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</si>
  <si>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</si>
  <si>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</si>
  <si>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</si>
  <si>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</si>
  <si>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</si>
  <si>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</si>
  <si>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</si>
  <si>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</si>
  <si>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</si>
  <si>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</si>
  <si>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</si>
  <si>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</si>
  <si>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</si>
  <si>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</si>
  <si>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</si>
  <si>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</si>
  <si>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</si>
  <si>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</si>
  <si>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</si>
  <si>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</si>
  <si>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</si>
  <si>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</si>
  <si>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</si>
  <si>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</si>
  <si>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</si>
  <si>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</si>
  <si>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</si>
  <si>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</si>
  <si>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</si>
  <si>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</si>
  <si>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</si>
  <si>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</si>
  <si>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</si>
  <si>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</si>
  <si>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</si>
  <si>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</si>
  <si>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</si>
  <si>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</si>
  <si>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</si>
  <si>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</si>
  <si>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</si>
  <si>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</si>
  <si>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</si>
  <si>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</si>
  <si>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</si>
  <si>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</si>
  <si>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</si>
  <si>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</si>
  <si>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</si>
  <si>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</si>
  <si>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</si>
  <si>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</si>
  <si>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</si>
  <si>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</si>
  <si>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</si>
  <si>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</si>
  <si>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</si>
  <si>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</si>
  <si>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</si>
  <si>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</si>
  <si>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</si>
  <si>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</si>
  <si>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</si>
  <si>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</si>
  <si>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</si>
  <si>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</si>
  <si>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</si>
  <si>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</si>
  <si>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</si>
  <si>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</si>
  <si>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</si>
  <si>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</si>
  <si>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</si>
  <si>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</si>
  <si>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</si>
  <si>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</si>
  <si>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</si>
  <si>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</si>
  <si>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</si>
  <si>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</si>
  <si>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</si>
  <si>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</si>
  <si>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</si>
  <si>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</si>
  <si>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</si>
  <si>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</si>
  <si>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</si>
  <si>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</si>
  <si>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</si>
  <si>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</si>
  <si>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</si>
  <si>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</si>
  <si>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</si>
  <si>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</si>
  <si>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</si>
  <si>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</si>
  <si>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</si>
  <si>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</si>
  <si>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</si>
  <si>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</si>
  <si>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</si>
  <si>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</si>
  <si>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</si>
  <si>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</si>
  <si>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</si>
  <si>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</si>
  <si>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</si>
  <si>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</si>
  <si>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</si>
  <si>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</si>
  <si>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</si>
  <si>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</si>
  <si>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</si>
  <si>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</si>
  <si>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</si>
  <si>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</si>
  <si>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</si>
  <si>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</si>
  <si>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</si>
  <si>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</si>
  <si>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</si>
  <si>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</si>
  <si>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</si>
  <si>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</si>
  <si>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</si>
  <si>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</si>
  <si>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</si>
  <si>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</si>
  <si>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</si>
  <si>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</si>
  <si>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</si>
  <si>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</si>
  <si>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</si>
  <si>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</si>
  <si>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</si>
  <si>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</si>
  <si>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</si>
  <si>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</si>
  <si>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</si>
  <si>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</si>
  <si>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</si>
  <si>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</si>
  <si>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</si>
  <si>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</si>
  <si>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</si>
  <si>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</si>
  <si>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</si>
  <si>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</si>
  <si>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</si>
  <si>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</si>
  <si>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</si>
  <si>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</si>
  <si>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</si>
  <si>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</si>
  <si>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</si>
  <si>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</si>
  <si>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</si>
  <si>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</si>
  <si>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</si>
  <si>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</si>
  <si>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</si>
  <si>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</si>
  <si>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</si>
  <si>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</si>
  <si>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</si>
  <si>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</si>
  <si>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</si>
  <si>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</si>
  <si>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</si>
  <si>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</si>
  <si>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</si>
  <si>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</si>
  <si>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</si>
  <si>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</si>
  <si>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</si>
  <si>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</si>
  <si>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</si>
  <si>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</si>
  <si>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</si>
  <si>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</si>
  <si>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</si>
  <si>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</si>
  <si>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</si>
  <si>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</si>
  <si>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</si>
  <si>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</si>
  <si>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</si>
  <si>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</si>
  <si>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</si>
  <si>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</si>
  <si>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</si>
  <si>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</si>
  <si>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</si>
  <si>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</si>
  <si>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</si>
  <si>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</si>
  <si>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</si>
  <si>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</si>
  <si>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</si>
  <si>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</si>
  <si>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</si>
  <si>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</si>
  <si>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</si>
  <si>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</si>
  <si>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</si>
  <si>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</si>
  <si>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</si>
  <si>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</si>
  <si>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</si>
  <si>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</si>
  <si>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</si>
  <si>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</si>
  <si>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</si>
  <si>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</si>
  <si>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</si>
  <si>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</si>
  <si>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</si>
  <si>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</si>
  <si>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</si>
  <si>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</si>
  <si>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</si>
  <si>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</si>
  <si>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</si>
  <si>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</si>
  <si>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</si>
  <si>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</si>
  <si>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</si>
  <si>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</si>
  <si>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</si>
  <si>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</si>
  <si>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</si>
  <si>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</si>
  <si>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</si>
  <si>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</si>
  <si>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</si>
  <si>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</si>
  <si>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</si>
  <si>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</si>
  <si>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</si>
  <si>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</si>
  <si>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</si>
  <si>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</si>
  <si>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</si>
  <si>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</si>
  <si>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</si>
  <si>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</si>
  <si>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</si>
  <si>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</si>
  <si>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</si>
  <si>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</si>
  <si>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</si>
  <si>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</si>
  <si>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</si>
  <si>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</si>
  <si>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</si>
  <si>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</si>
  <si>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</si>
  <si>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</si>
  <si>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</si>
  <si>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</si>
  <si>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</si>
  <si>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</si>
  <si>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</si>
  <si>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</si>
  <si>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</si>
  <si>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</si>
  <si>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</si>
  <si>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</si>
  <si>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</si>
  <si>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</si>
  <si>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</si>
  <si>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</si>
  <si>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</si>
  <si>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</si>
  <si>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</si>
  <si>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</si>
  <si>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</si>
  <si>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</si>
  <si>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</si>
  <si>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</si>
  <si>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</si>
  <si>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</si>
  <si>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</si>
  <si>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</si>
  <si>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</si>
  <si>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</si>
  <si>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</si>
  <si>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</si>
  <si>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</si>
  <si>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</si>
  <si>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</si>
  <si>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</si>
  <si>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</si>
  <si>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</si>
  <si>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</si>
  <si>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</si>
  <si>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</si>
  <si>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</si>
  <si>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</si>
  <si>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</si>
  <si>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</si>
  <si>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</si>
  <si>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</si>
  <si>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</si>
  <si>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</si>
  <si>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</si>
  <si>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</si>
  <si>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</si>
  <si>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</si>
  <si>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</si>
  <si>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</si>
  <si>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</si>
  <si>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</si>
  <si>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</si>
  <si>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</si>
  <si>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</si>
  <si>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</si>
  <si>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</si>
  <si>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</si>
  <si>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</si>
  <si>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</si>
  <si>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</si>
  <si>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</si>
  <si>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</si>
  <si>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</si>
  <si>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</si>
  <si>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</si>
  <si>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</si>
  <si>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</si>
  <si>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</si>
  <si>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</si>
  <si>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</si>
  <si>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</si>
  <si>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</si>
  <si>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</si>
  <si>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</si>
  <si>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</si>
  <si>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</si>
  <si>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</si>
  <si>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</si>
  <si>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</si>
  <si>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</si>
  <si>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</si>
  <si>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</si>
  <si>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</si>
  <si>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</si>
  <si>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</si>
  <si>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</si>
  <si>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</si>
  <si>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</si>
  <si>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</si>
  <si>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</si>
  <si>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</si>
  <si>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</si>
  <si>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</si>
  <si>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</si>
  <si>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</si>
  <si>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</si>
  <si>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</si>
  <si>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</si>
  <si>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</si>
  <si>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</si>
  <si>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</si>
  <si>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</si>
  <si>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</si>
  <si>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</si>
  <si>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</si>
  <si>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</si>
  <si>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</si>
  <si>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</si>
  <si>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</si>
  <si>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</si>
  <si>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</si>
  <si>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</si>
  <si>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</si>
  <si>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</si>
  <si>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</si>
  <si>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</si>
  <si>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</si>
  <si>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</si>
  <si>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</si>
  <si>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</si>
  <si>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</si>
  <si>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</si>
  <si>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</si>
  <si>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</si>
  <si>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</si>
  <si>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</si>
  <si>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</si>
  <si>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</si>
  <si>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</si>
  <si>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</si>
  <si>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</si>
  <si>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</si>
  <si>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</si>
  <si>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</si>
  <si>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</si>
  <si>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</si>
  <si>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</si>
  <si>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</si>
  <si>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</si>
  <si>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</si>
  <si>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</si>
  <si>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</si>
  <si>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</si>
  <si>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</si>
  <si>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</si>
  <si>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</si>
  <si>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</si>
  <si>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</si>
  <si>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</si>
  <si>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</si>
  <si>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</si>
  <si>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</si>
  <si>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</si>
  <si>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</si>
  <si>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</si>
  <si>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</si>
  <si>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</si>
  <si>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</si>
  <si>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</si>
  <si>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</si>
  <si>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BP INSTRUMENT</t>
  </si>
  <si>
    <t>111111111-1</t>
  </si>
  <si>
    <t>j.conejero@bpminstruments.com</t>
  </si>
  <si>
    <t>Jorge Conejero</t>
  </si>
  <si>
    <t>CHIGUAYANTE</t>
  </si>
  <si>
    <t>HIFIMA</t>
  </si>
  <si>
    <t xml:space="preserve">Tubo Inox. 316 s/costura, diám 10mm X1,5mm             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</si>
</sst>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3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0" fontId="53" fillId="33" borderId="15" xfId="45" applyFont="1" applyFill="1" applyBorder="1" applyAlignment="1" applyProtection="1">
      <alignment horizontal="left"/>
      <protection/>
    </xf>
    <xf numFmtId="164" fontId="54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164" fontId="54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0" fillId="33" borderId="27" xfId="0" applyNumberFormat="1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0" fillId="33" borderId="32" xfId="0" applyNumberFormat="1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2" xfId="0" applyFont="1" applyFill="1" applyBorder="1" applyAlignment="1" applyProtection="1">
      <alignment horizontal="center"/>
      <protection locked="0"/>
    </xf>
    <xf numFmtId="0" fontId="55" fillId="33" borderId="32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3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5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6" xfId="0" applyFont="1" applyFill="1" applyBorder="1" applyAlignment="1" applyProtection="1">
      <alignment horizontal="right"/>
      <protection locked="0"/>
    </xf>
    <xf numFmtId="1" fontId="50" fillId="33" borderId="37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166" fontId="50" fillId="33" borderId="2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1" fillId="0" borderId="0" xfId="0" applyNumberFormat="1" applyFont="1" applyFill="1" applyBorder="1" applyAlignment="1" applyProtection="1">
      <alignment/>
      <protection/>
    </xf>
    <xf numFmtId="166" fontId="57" fillId="33" borderId="12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50" fillId="0" borderId="39" xfId="0" applyFont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0" borderId="41" xfId="0" applyFont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1" fillId="33" borderId="0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166" fontId="52" fillId="33" borderId="0" xfId="0" applyNumberFormat="1" applyFont="1" applyFill="1" applyBorder="1" applyAlignment="1" applyProtection="1">
      <alignment horizontal="left"/>
      <protection/>
    </xf>
    <xf numFmtId="0" fontId="37" fillId="0" borderId="0" xfId="45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.conejero@bpminstruments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2">
        <v>1077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581</v>
      </c>
      <c r="E4" s="38" t="s">
        <v>12</v>
      </c>
      <c r="F4" s="40"/>
      <c r="G4" s="40"/>
      <c r="H4" s="41"/>
      <c r="I4" s="38" t="s">
        <v>9</v>
      </c>
      <c r="J4" s="103">
        <f>VLOOKUP(D4,CLIENTES,10,FALSE)</f>
        <v>0</v>
      </c>
      <c r="K4" s="20"/>
    </row>
    <row r="5" spans="2:11" ht="15">
      <c r="B5" s="42"/>
      <c r="C5" s="43"/>
      <c r="D5" s="44"/>
      <c r="E5" s="113">
        <f>VLOOKUP(D4,CLIENTES,4,FALSE)</f>
        <v>0</v>
      </c>
      <c r="F5" s="113"/>
      <c r="G5" s="113"/>
      <c r="H5" s="113"/>
      <c r="I5" s="113"/>
      <c r="J5" s="114"/>
      <c r="K5" s="20"/>
    </row>
    <row r="6" spans="2:10" ht="17.25" customHeight="1">
      <c r="B6" s="42" t="s">
        <v>27</v>
      </c>
      <c r="C6" s="43"/>
      <c r="D6" s="45" t="str">
        <f>VLOOKUP(D4,CLIENTES,2,FALSE)</f>
        <v>BP INSTRUMENT</v>
      </c>
      <c r="E6" s="43" t="s">
        <v>7</v>
      </c>
      <c r="F6" s="115" t="str">
        <f>VLOOKUP(D4,CLIENTES,5,FALSE)</f>
        <v>CHIGUAYANTE</v>
      </c>
      <c r="G6" s="115"/>
      <c r="H6" s="115"/>
      <c r="I6" s="102" t="str">
        <f>VLOOKUP(D4,CLIENTES,11,FALSE)</f>
        <v>j.conejero@bpminstruments.com</v>
      </c>
      <c r="J6" s="46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5">
        <f>VLOOKUP(D4,CLIENTES,6,FALSE)</f>
        <v>0</v>
      </c>
      <c r="G7" s="115"/>
      <c r="H7" s="115"/>
      <c r="I7" s="43" t="s">
        <v>26</v>
      </c>
      <c r="J7" s="104" t="str">
        <f>VLOOKUP(D4,CLIENTES,8,FALSE)</f>
        <v>Jorge Conejero</v>
      </c>
    </row>
    <row r="8" spans="2:12" ht="15.75" thickBot="1">
      <c r="B8" s="111" t="s">
        <v>28</v>
      </c>
      <c r="C8" s="112"/>
      <c r="D8" s="45">
        <f>VLOOKUP(D4,CLIENTES,7,FALSE)</f>
        <v>0</v>
      </c>
      <c r="E8" s="43" t="s">
        <v>11</v>
      </c>
      <c r="F8" s="115">
        <f>VLOOKUP(D4,CLIENTES,12,FALSE)</f>
        <v>0</v>
      </c>
      <c r="G8" s="115"/>
      <c r="H8" s="115"/>
      <c r="I8" s="43" t="s">
        <v>14</v>
      </c>
      <c r="J8" s="47">
        <f ca="1">TODAY()</f>
        <v>41557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5" t="s">
        <v>24</v>
      </c>
      <c r="D10" s="106"/>
      <c r="E10" s="107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585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7">
        <v>1</v>
      </c>
      <c r="C11" s="108" t="s">
        <v>586</v>
      </c>
      <c r="D11" s="109"/>
      <c r="E11" s="110"/>
      <c r="F11" s="58">
        <v>1</v>
      </c>
      <c r="G11" s="59" t="s">
        <v>23</v>
      </c>
      <c r="H11" s="93">
        <f>VLOOKUP(B11,COTIZADO,8,FALSE)</f>
        <v>35730</v>
      </c>
      <c r="I11" s="94">
        <v>0</v>
      </c>
      <c r="J11" s="95">
        <f aca="true" t="shared" si="0" ref="J11:J28">F11*H11*(1-I11/100)</f>
        <v>35730</v>
      </c>
      <c r="K11" s="28">
        <v>1</v>
      </c>
      <c r="L11" s="29">
        <f>3970*6</f>
        <v>23820</v>
      </c>
      <c r="M11" s="29"/>
      <c r="N11" s="29"/>
      <c r="O11" s="29"/>
      <c r="P11" s="30">
        <v>1.5</v>
      </c>
      <c r="Q11" s="31">
        <f>+L11</f>
        <v>23820</v>
      </c>
      <c r="R11" s="35">
        <f>Q11*P11</f>
        <v>35730</v>
      </c>
    </row>
    <row r="12" spans="2:18" ht="15">
      <c r="B12" s="60">
        <v>2</v>
      </c>
      <c r="C12" s="61"/>
      <c r="D12" s="62"/>
      <c r="E12" s="63"/>
      <c r="F12" s="64"/>
      <c r="G12" s="65"/>
      <c r="H12" s="96">
        <f aca="true" t="shared" si="1" ref="H12:H28">VLOOKUP(B12,COTIZADO,8,FALSE)</f>
        <v>0</v>
      </c>
      <c r="I12" s="97">
        <v>0</v>
      </c>
      <c r="J12" s="98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2" ref="R12:R28">Q12*P12</f>
        <v>0</v>
      </c>
    </row>
    <row r="13" spans="2:18" ht="15">
      <c r="B13" s="60">
        <v>3</v>
      </c>
      <c r="C13" s="61"/>
      <c r="D13" s="62"/>
      <c r="E13" s="63"/>
      <c r="F13" s="64"/>
      <c r="G13" s="65"/>
      <c r="H13" s="96">
        <f t="shared" si="1"/>
        <v>0</v>
      </c>
      <c r="I13" s="97">
        <v>0</v>
      </c>
      <c r="J13" s="98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ht="15">
      <c r="B14" s="60">
        <v>4</v>
      </c>
      <c r="C14" s="61"/>
      <c r="D14" s="62"/>
      <c r="E14" s="63"/>
      <c r="F14" s="64"/>
      <c r="G14" s="65"/>
      <c r="H14" s="96">
        <f t="shared" si="1"/>
        <v>0</v>
      </c>
      <c r="I14" s="97">
        <v>0</v>
      </c>
      <c r="J14" s="98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60">
        <v>5</v>
      </c>
      <c r="C15" s="61"/>
      <c r="D15" s="62"/>
      <c r="E15" s="63"/>
      <c r="F15" s="64"/>
      <c r="G15" s="65"/>
      <c r="H15" s="96">
        <f t="shared" si="1"/>
        <v>0</v>
      </c>
      <c r="I15" s="97">
        <v>0</v>
      </c>
      <c r="J15" s="98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60">
        <v>6</v>
      </c>
      <c r="C16" s="61"/>
      <c r="D16" s="62"/>
      <c r="E16" s="63"/>
      <c r="F16" s="64"/>
      <c r="G16" s="65"/>
      <c r="H16" s="96">
        <f t="shared" si="1"/>
        <v>0</v>
      </c>
      <c r="I16" s="97">
        <v>0</v>
      </c>
      <c r="J16" s="98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60">
        <v>7</v>
      </c>
      <c r="C17" s="61"/>
      <c r="D17" s="62"/>
      <c r="E17" s="63"/>
      <c r="F17" s="64"/>
      <c r="G17" s="65"/>
      <c r="H17" s="96">
        <f t="shared" si="1"/>
        <v>0</v>
      </c>
      <c r="I17" s="97">
        <v>0</v>
      </c>
      <c r="J17" s="98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60">
        <v>8</v>
      </c>
      <c r="C18" s="61"/>
      <c r="D18" s="62"/>
      <c r="E18" s="63"/>
      <c r="F18" s="64"/>
      <c r="G18" s="65"/>
      <c r="H18" s="96">
        <f t="shared" si="1"/>
        <v>0</v>
      </c>
      <c r="I18" s="97">
        <v>0</v>
      </c>
      <c r="J18" s="98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60">
        <v>9</v>
      </c>
      <c r="C19" s="61"/>
      <c r="D19" s="62"/>
      <c r="E19" s="63"/>
      <c r="F19" s="64"/>
      <c r="G19" s="65"/>
      <c r="H19" s="96">
        <f t="shared" si="1"/>
        <v>0</v>
      </c>
      <c r="I19" s="97">
        <v>0</v>
      </c>
      <c r="J19" s="98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60">
        <v>10</v>
      </c>
      <c r="C20" s="61"/>
      <c r="D20" s="62"/>
      <c r="E20" s="63"/>
      <c r="F20" s="64"/>
      <c r="G20" s="65"/>
      <c r="H20" s="96">
        <f t="shared" si="1"/>
        <v>0</v>
      </c>
      <c r="I20" s="97">
        <v>0</v>
      </c>
      <c r="J20" s="98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60">
        <v>11</v>
      </c>
      <c r="C21" s="61"/>
      <c r="D21" s="62"/>
      <c r="E21" s="63"/>
      <c r="F21" s="64"/>
      <c r="G21" s="65"/>
      <c r="H21" s="96">
        <f t="shared" si="1"/>
        <v>0</v>
      </c>
      <c r="I21" s="97">
        <v>0</v>
      </c>
      <c r="J21" s="9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60">
        <v>12</v>
      </c>
      <c r="C22" s="61"/>
      <c r="D22" s="62"/>
      <c r="E22" s="63"/>
      <c r="F22" s="64"/>
      <c r="G22" s="65"/>
      <c r="H22" s="96">
        <f t="shared" si="1"/>
        <v>0</v>
      </c>
      <c r="I22" s="97">
        <v>0</v>
      </c>
      <c r="J22" s="9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60">
        <v>13</v>
      </c>
      <c r="C23" s="61"/>
      <c r="D23" s="62"/>
      <c r="E23" s="63"/>
      <c r="F23" s="64"/>
      <c r="G23" s="65"/>
      <c r="H23" s="96">
        <f t="shared" si="1"/>
        <v>0</v>
      </c>
      <c r="I23" s="97">
        <v>0</v>
      </c>
      <c r="J23" s="9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60">
        <v>14</v>
      </c>
      <c r="C24" s="61"/>
      <c r="D24" s="62"/>
      <c r="E24" s="63"/>
      <c r="F24" s="64"/>
      <c r="G24" s="65"/>
      <c r="H24" s="96">
        <f t="shared" si="1"/>
        <v>0</v>
      </c>
      <c r="I24" s="97">
        <v>0</v>
      </c>
      <c r="J24" s="9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60">
        <v>15</v>
      </c>
      <c r="C25" s="61"/>
      <c r="D25" s="62"/>
      <c r="E25" s="63"/>
      <c r="F25" s="64"/>
      <c r="G25" s="65"/>
      <c r="H25" s="96">
        <f t="shared" si="1"/>
        <v>0</v>
      </c>
      <c r="I25" s="97">
        <v>0</v>
      </c>
      <c r="J25" s="9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60">
        <v>16</v>
      </c>
      <c r="C26" s="61"/>
      <c r="D26" s="62"/>
      <c r="E26" s="63"/>
      <c r="F26" s="64"/>
      <c r="G26" s="65"/>
      <c r="H26" s="96">
        <f t="shared" si="1"/>
        <v>0</v>
      </c>
      <c r="I26" s="97">
        <v>0</v>
      </c>
      <c r="J26" s="9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60">
        <v>17</v>
      </c>
      <c r="C27" s="61"/>
      <c r="D27" s="62"/>
      <c r="E27" s="63"/>
      <c r="F27" s="64"/>
      <c r="G27" s="65"/>
      <c r="H27" s="96">
        <f t="shared" si="1"/>
        <v>0</v>
      </c>
      <c r="I27" s="97">
        <v>0</v>
      </c>
      <c r="J27" s="9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60">
        <v>18</v>
      </c>
      <c r="C28" s="66"/>
      <c r="D28" s="67"/>
      <c r="E28" s="68"/>
      <c r="F28" s="64"/>
      <c r="G28" s="65"/>
      <c r="H28" s="99">
        <f t="shared" si="1"/>
        <v>0</v>
      </c>
      <c r="I28" s="100">
        <v>0</v>
      </c>
      <c r="J28" s="101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9" t="s">
        <v>17</v>
      </c>
      <c r="C29" s="70"/>
      <c r="D29" s="38"/>
      <c r="E29" s="38"/>
      <c r="F29" s="71"/>
      <c r="G29" s="72" t="s">
        <v>3</v>
      </c>
      <c r="H29" s="73"/>
      <c r="I29" s="74"/>
      <c r="J29" s="75">
        <f>SUM(J11:J28)</f>
        <v>35730</v>
      </c>
    </row>
    <row r="30" spans="2:10" ht="15">
      <c r="B30" s="76"/>
      <c r="C30" s="77"/>
      <c r="D30" s="78"/>
      <c r="E30" s="43"/>
      <c r="F30" s="79"/>
      <c r="G30" s="80" t="s">
        <v>13</v>
      </c>
      <c r="H30" s="81"/>
      <c r="I30" s="82"/>
      <c r="J30" s="83">
        <f>J29*I30</f>
        <v>0</v>
      </c>
    </row>
    <row r="31" spans="2:10" ht="15">
      <c r="B31" s="42"/>
      <c r="C31" s="43"/>
      <c r="D31" s="43"/>
      <c r="E31" s="43"/>
      <c r="F31" s="84"/>
      <c r="G31" s="85" t="s">
        <v>4</v>
      </c>
      <c r="H31" s="77"/>
      <c r="I31" s="86"/>
      <c r="J31" s="83">
        <f>J29-J30</f>
        <v>35730</v>
      </c>
    </row>
    <row r="32" spans="2:10" ht="15">
      <c r="B32" s="42"/>
      <c r="C32" s="43"/>
      <c r="D32" s="43"/>
      <c r="E32" s="43"/>
      <c r="F32" s="79"/>
      <c r="G32" s="80">
        <v>0.19</v>
      </c>
      <c r="H32" s="81"/>
      <c r="I32" s="82">
        <v>0.19</v>
      </c>
      <c r="J32" s="83">
        <f>J31*I32</f>
        <v>6788.7</v>
      </c>
    </row>
    <row r="33" spans="2:10" ht="15.75" thickBot="1">
      <c r="B33" s="48"/>
      <c r="C33" s="49"/>
      <c r="D33" s="49"/>
      <c r="E33" s="49"/>
      <c r="F33" s="87"/>
      <c r="G33" s="88" t="s">
        <v>2</v>
      </c>
      <c r="H33" s="89"/>
      <c r="I33" s="90"/>
      <c r="J33" s="91">
        <f>J31+J32</f>
        <v>42518.7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580</v>
      </c>
      <c r="F107" t="s">
        <v>584</v>
      </c>
      <c r="I107" t="s">
        <v>583</v>
      </c>
      <c r="L107" s="116" t="s">
        <v>582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.conejero@bpminstruments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2013-08-01T02:33:13Z</cp:lastPrinted>
  <dcterms:created xsi:type="dcterms:W3CDTF">2013-07-12T05:01:37Z</dcterms:created>
  <dcterms:modified xsi:type="dcterms:W3CDTF">2013-10-10T13:48:28Z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