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971" yWindow="2580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<sst xmlns="http://schemas.openxmlformats.org/spreadsheetml/2006/main" count="834" uniqueCount="596">
  <si>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</si>
  <si>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</si>
  <si>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</si>
  <si>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</si>
  <si>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</si>
  <si>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</si>
  <si>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</si>
  <si>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</si>
  <si>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</si>
  <si>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</si>
  <si>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</si>
  <si>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</si>
  <si>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</si>
  <si>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</si>
  <si>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</si>
  <si>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</si>
  <si>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</si>
  <si>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</si>
  <si>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</si>
  <si>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</si>
  <si>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</si>
  <si>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</si>
  <si>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</si>
  <si>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</si>
  <si>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</si>
  <si>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</si>
  <si>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</si>
  <si>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</si>
  <si>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</si>
  <si>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</si>
  <si>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</si>
  <si>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</si>
  <si>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</si>
  <si>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</si>
  <si>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</si>
  <si>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</si>
  <si>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</si>
  <si>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</si>
  <si>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</si>
  <si>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</si>
  <si>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</si>
  <si>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</si>
  <si>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</si>
  <si>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</si>
  <si>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</si>
  <si>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</si>
  <si>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</si>
  <si>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</si>
  <si>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</si>
  <si>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</si>
  <si>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</si>
  <si>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</si>
  <si>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</si>
  <si>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</si>
  <si>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</si>
  <si>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</si>
  <si>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</si>
  <si>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</si>
  <si>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</si>
  <si>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</si>
  <si>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</si>
  <si>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</si>
  <si>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</si>
  <si>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</si>
  <si>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</si>
  <si>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</si>
  <si>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</si>
  <si>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</si>
  <si>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</si>
  <si>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</si>
  <si>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</si>
  <si>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</si>
  <si>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</si>
  <si>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</si>
  <si>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</si>
  <si>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</si>
  <si>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</si>
  <si>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</si>
  <si>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</si>
  <si>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</si>
  <si>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</si>
  <si>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</si>
  <si>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</si>
  <si>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</si>
  <si>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</si>
  <si>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</si>
  <si>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</si>
  <si>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</si>
  <si>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</si>
  <si>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</si>
  <si>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</si>
  <si>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</si>
  <si>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</si>
  <si>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</si>
  <si>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</si>
  <si>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</si>
  <si>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</si>
  <si>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</si>
  <si>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</si>
  <si>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</si>
  <si>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</si>
  <si>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</si>
  <si>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</si>
  <si>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</si>
  <si>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</si>
  <si>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</si>
  <si>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</si>
  <si>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</si>
  <si>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</si>
  <si>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</si>
  <si>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</si>
  <si>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</si>
  <si>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</si>
  <si>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</si>
  <si>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</si>
  <si>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</si>
  <si>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</si>
  <si>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</si>
  <si>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</si>
  <si>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</si>
  <si>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</si>
  <si>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</si>
  <si>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</si>
  <si>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</si>
  <si>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</si>
  <si>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</si>
  <si>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</si>
  <si>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</si>
  <si>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</si>
  <si>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</si>
  <si>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</si>
  <si>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</si>
  <si>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</si>
  <si>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</si>
  <si>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</si>
  <si>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</si>
  <si>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</si>
  <si>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</si>
  <si>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</si>
  <si>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</si>
  <si>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</si>
  <si>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</si>
  <si>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</si>
  <si>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</si>
  <si>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</si>
  <si>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</si>
  <si>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</si>
  <si>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</si>
  <si>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</si>
  <si>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</si>
  <si>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</si>
  <si>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</si>
  <si>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</si>
  <si>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</si>
  <si>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</si>
  <si>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</si>
  <si>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</si>
  <si>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</si>
  <si>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</si>
  <si>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</si>
  <si>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</si>
  <si>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</si>
  <si>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</si>
  <si>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</si>
  <si>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</si>
  <si>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</si>
  <si>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</si>
  <si>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</si>
  <si>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</si>
  <si>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</si>
  <si>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</si>
  <si>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</si>
  <si>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</si>
  <si>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</si>
  <si>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</si>
  <si>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</si>
  <si>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</si>
  <si>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</si>
  <si>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</si>
  <si>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</si>
  <si>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</si>
  <si>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</si>
  <si>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</si>
  <si>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</si>
  <si>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</si>
  <si>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</si>
  <si>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</si>
  <si>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</si>
  <si>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</si>
  <si>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</si>
  <si>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</si>
  <si>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</si>
  <si>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</si>
  <si>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</si>
  <si>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</si>
  <si>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</si>
  <si>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</si>
  <si>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</si>
  <si>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</si>
  <si>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</si>
  <si>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</si>
  <si>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</si>
  <si>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</si>
  <si>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</si>
  <si>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</si>
  <si>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</si>
  <si>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</si>
  <si>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</si>
  <si>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</si>
  <si>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</si>
  <si>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</si>
  <si>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</si>
  <si>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</si>
  <si>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</si>
  <si>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</si>
  <si>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</si>
  <si>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</si>
  <si>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</si>
  <si>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</si>
  <si>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</si>
  <si>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</si>
  <si>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</si>
  <si>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</si>
  <si>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</si>
  <si>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</si>
  <si>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</si>
  <si>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</si>
  <si>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</si>
  <si>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</si>
  <si>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</si>
  <si>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</si>
  <si>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</si>
  <si>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</si>
  <si>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</si>
  <si>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</si>
  <si>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</si>
  <si>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</si>
  <si>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</si>
  <si>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</si>
  <si>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</si>
  <si>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</si>
  <si>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</si>
  <si>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</si>
  <si>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</si>
  <si>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</si>
  <si>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</si>
  <si>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</si>
  <si>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</si>
  <si>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</si>
  <si>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</si>
  <si>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</si>
  <si>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</si>
  <si>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</si>
  <si>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</si>
  <si>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</si>
  <si>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</si>
  <si>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</si>
  <si>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</si>
  <si>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</si>
  <si>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</si>
  <si>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</si>
  <si>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</si>
  <si>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</si>
  <si>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</si>
  <si>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</si>
  <si>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</si>
  <si>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</si>
  <si>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</si>
  <si>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</si>
  <si>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</si>
  <si>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</si>
  <si>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</si>
  <si>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</si>
  <si>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</si>
  <si>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</si>
  <si>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</si>
  <si>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</si>
  <si>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</si>
  <si>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</si>
  <si>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</si>
  <si>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</si>
  <si>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</si>
  <si>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</si>
  <si>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</si>
  <si>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</si>
  <si>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</si>
  <si>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</si>
  <si>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</si>
  <si>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</si>
  <si>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</si>
  <si>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</si>
  <si>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</si>
  <si>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</si>
  <si>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</si>
  <si>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</si>
  <si>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</si>
  <si>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</si>
  <si>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</si>
  <si>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</si>
  <si>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</si>
  <si>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</si>
  <si>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</si>
  <si>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</si>
  <si>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</si>
  <si>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</si>
  <si>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</si>
  <si>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</si>
  <si>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</si>
  <si>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</si>
  <si>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</si>
  <si>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</si>
  <si>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</si>
  <si>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</si>
  <si>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</si>
  <si>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</si>
  <si>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</si>
  <si>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</si>
  <si>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</si>
  <si>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</si>
  <si>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</si>
  <si>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</si>
  <si>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</si>
  <si>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</si>
  <si>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</si>
  <si>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</si>
  <si>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</si>
  <si>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</si>
  <si>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</si>
  <si>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</si>
  <si>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</si>
  <si>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</si>
  <si>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</si>
  <si>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</si>
  <si>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</si>
  <si>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</si>
  <si>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</si>
  <si>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</si>
  <si>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</si>
  <si>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</si>
  <si>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</si>
  <si>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</si>
  <si>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</si>
  <si>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</si>
  <si>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</si>
  <si>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</si>
  <si>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</si>
  <si>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</si>
  <si>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</si>
  <si>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</si>
  <si>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</si>
  <si>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</si>
  <si>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</si>
  <si>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</si>
  <si>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</si>
  <si>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</si>
  <si>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</si>
  <si>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</si>
  <si>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</si>
  <si>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</si>
  <si>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</si>
  <si>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</si>
  <si>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</si>
  <si>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</si>
  <si>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</si>
  <si>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</si>
  <si>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</si>
  <si>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</si>
  <si>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</si>
  <si>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</si>
  <si>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</si>
  <si>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</si>
  <si>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</si>
  <si>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</si>
  <si>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</si>
  <si>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</si>
  <si>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</si>
  <si>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</si>
  <si>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</si>
  <si>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</si>
  <si>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</si>
  <si>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</si>
  <si>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</si>
  <si>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</si>
  <si>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</si>
  <si>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</si>
  <si>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</si>
  <si>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</si>
  <si>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</si>
  <si>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</si>
  <si>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</si>
  <si>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</si>
  <si>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</si>
  <si>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</si>
  <si>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</si>
  <si>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</si>
  <si>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</si>
  <si>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</si>
  <si>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</si>
  <si>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</si>
  <si>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</si>
  <si>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</si>
  <si>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</si>
  <si>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</si>
  <si>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</si>
  <si>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</si>
  <si>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</si>
  <si>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</si>
  <si>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</si>
  <si>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</si>
  <si>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</si>
  <si>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</si>
  <si>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</si>
  <si>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</si>
  <si>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</si>
  <si>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</si>
  <si>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</si>
  <si>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</si>
  <si>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</si>
  <si>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</si>
  <si>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</si>
  <si>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</si>
  <si>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</si>
  <si>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</si>
  <si>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</si>
  <si>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</si>
  <si>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</si>
  <si>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</si>
  <si>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</si>
  <si>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</si>
  <si>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</si>
  <si>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</si>
  <si>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</si>
  <si>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</si>
  <si>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</si>
  <si>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</si>
  <si>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</si>
  <si>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</si>
  <si>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</si>
  <si>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</si>
  <si>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</si>
  <si>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</si>
  <si>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</si>
  <si>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</si>
  <si>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</si>
  <si>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</si>
  <si>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</si>
  <si>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</si>
  <si>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</si>
  <si>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</si>
  <si>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</si>
  <si>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</si>
  <si>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</si>
  <si>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</si>
  <si>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</si>
  <si>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</si>
  <si>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</si>
  <si>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</si>
  <si>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</si>
  <si>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</si>
  <si>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</si>
  <si>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</si>
  <si>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</si>
  <si>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</si>
  <si>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</si>
  <si>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</si>
  <si>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</si>
  <si>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</si>
  <si>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</si>
  <si>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</si>
  <si>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</si>
  <si>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</si>
  <si>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</si>
  <si>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</si>
  <si>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</si>
  <si>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</si>
  <si>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</si>
  <si>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</si>
  <si>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</si>
  <si>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</si>
  <si>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</si>
  <si>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</si>
  <si>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</si>
  <si>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</si>
  <si>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</si>
  <si>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</si>
  <si>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</si>
  <si>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</si>
  <si>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</si>
  <si>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</si>
  <si>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</si>
  <si>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</si>
  <si>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</si>
  <si>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</si>
  <si>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</si>
  <si>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</si>
  <si>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</si>
  <si>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</si>
  <si>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</si>
  <si>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</si>
  <si>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</si>
  <si>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</si>
  <si>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</si>
  <si>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</si>
  <si>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</si>
  <si>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</si>
  <si>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</si>
  <si>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</si>
  <si>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</si>
  <si>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</si>
  <si>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</si>
  <si>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</si>
  <si>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</si>
  <si>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</si>
  <si>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</si>
  <si>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</si>
  <si>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</si>
  <si>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</si>
  <si>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</si>
  <si>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</si>
  <si>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</si>
  <si>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</si>
  <si>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</si>
  <si>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</si>
  <si>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</si>
  <si>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</si>
  <si>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</si>
  <si>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</si>
  <si>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</si>
  <si>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</si>
  <si>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</si>
  <si>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</si>
  <si>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</si>
  <si>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</si>
  <si>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</si>
  <si>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</si>
  <si>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</si>
  <si>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</si>
  <si>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</si>
  <si>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</si>
  <si>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</si>
  <si>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</si>
  <si>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</si>
  <si>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</si>
  <si>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</si>
  <si>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</si>
  <si>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</si>
  <si>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</si>
  <si>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</si>
  <si>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</si>
  <si>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</si>
  <si>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</si>
  <si>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</si>
  <si>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</si>
  <si>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</si>
  <si>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</si>
  <si>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</si>
  <si>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</si>
  <si>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</si>
  <si>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</si>
  <si>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</si>
  <si>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</si>
  <si>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</si>
  <si>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</si>
  <si>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</si>
  <si>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</si>
  <si>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</si>
  <si>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</si>
  <si>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</si>
  <si>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</si>
  <si>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</si>
  <si>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</si>
  <si>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</si>
  <si>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</si>
  <si>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</si>
  <si>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</si>
  <si>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</si>
  <si>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</si>
  <si>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</si>
  <si>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</si>
  <si>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</si>
  <si>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codo  macho de ¼”  x8 mm </t>
  </si>
  <si>
    <t xml:space="preserve">codo  macho de ¼”  x10 mm </t>
  </si>
  <si>
    <t xml:space="preserve">codo  macho de ¼”  x12 mm </t>
  </si>
  <si>
    <t xml:space="preserve">codo  macho de 3/8”  x8 mm </t>
  </si>
  <si>
    <t xml:space="preserve">codo  macho de 3/8”  x10 mm </t>
  </si>
  <si>
    <t xml:space="preserve">codo  macho de 3/8”  x12 mm </t>
  </si>
  <si>
    <t xml:space="preserve">codo  macho de 1/2”  x 8 mm </t>
  </si>
  <si>
    <t xml:space="preserve">codo  macho de 1/2”  x 10 mm </t>
  </si>
  <si>
    <t xml:space="preserve">codo  macho de 1/2”  x 12 mm </t>
  </si>
  <si>
    <t>Mini válvula de 8mm</t>
  </si>
  <si>
    <t>Mini válvula de 10mm</t>
  </si>
  <si>
    <t>Mini válvula de 12mm</t>
  </si>
  <si>
    <t>taylor</t>
  </si>
  <si>
    <t>importper</t>
  </si>
  <si>
    <t>micro</t>
  </si>
  <si>
    <t>schulz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</si>
</sst>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3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7" fillId="33" borderId="23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/>
    </xf>
    <xf numFmtId="0" fontId="53" fillId="33" borderId="15" xfId="45" applyFont="1" applyFill="1" applyBorder="1" applyAlignment="1" applyProtection="1">
      <alignment horizontal="left"/>
      <protection/>
    </xf>
    <xf numFmtId="164" fontId="54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3" xfId="0" applyFont="1" applyFill="1" applyBorder="1" applyAlignment="1" applyProtection="1">
      <alignment/>
      <protection locked="0"/>
    </xf>
    <xf numFmtId="0" fontId="54" fillId="33" borderId="23" xfId="0" applyFont="1" applyFill="1" applyBorder="1" applyAlignment="1" applyProtection="1">
      <alignment/>
      <protection locked="0"/>
    </xf>
    <xf numFmtId="164" fontId="54" fillId="33" borderId="25" xfId="0" applyNumberFormat="1" applyFont="1" applyFill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5" fillId="33" borderId="26" xfId="0" applyFont="1" applyFill="1" applyBorder="1" applyAlignment="1" applyProtection="1">
      <alignment horizontal="center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0" fillId="33" borderId="31" xfId="0" applyNumberFormat="1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1" xfId="0" applyFont="1" applyFill="1" applyBorder="1" applyAlignment="1" applyProtection="1">
      <alignment horizontal="center"/>
      <protection locked="0"/>
    </xf>
    <xf numFmtId="0" fontId="55" fillId="33" borderId="31" xfId="0" applyFont="1" applyFill="1" applyBorder="1" applyAlignment="1" applyProtection="1">
      <alignment/>
      <protection locked="0"/>
    </xf>
    <xf numFmtId="0" fontId="55" fillId="33" borderId="23" xfId="0" applyFont="1" applyFill="1" applyBorder="1" applyAlignment="1" applyProtection="1">
      <alignment/>
      <protection locked="0"/>
    </xf>
    <xf numFmtId="0" fontId="55" fillId="33" borderId="25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7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2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3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2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34" xfId="0" applyFont="1" applyFill="1" applyBorder="1" applyAlignment="1" applyProtection="1">
      <alignment horizontal="right" vertical="center"/>
      <protection locked="0"/>
    </xf>
    <xf numFmtId="0" fontId="50" fillId="33" borderId="23" xfId="0" applyFont="1" applyFill="1" applyBorder="1" applyAlignment="1" applyProtection="1">
      <alignment horizontal="right" vertical="center"/>
      <protection locked="0"/>
    </xf>
    <xf numFmtId="0" fontId="50" fillId="33" borderId="35" xfId="0" applyFont="1" applyFill="1" applyBorder="1" applyAlignment="1" applyProtection="1">
      <alignment horizontal="right"/>
      <protection locked="0"/>
    </xf>
    <xf numFmtId="1" fontId="50" fillId="33" borderId="36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2" xfId="0" applyNumberFormat="1" applyFont="1" applyFill="1" applyBorder="1" applyAlignment="1" applyProtection="1">
      <alignment horizontal="center"/>
      <protection/>
    </xf>
    <xf numFmtId="166" fontId="50" fillId="33" borderId="31" xfId="0" applyNumberFormat="1" applyFont="1" applyFill="1" applyBorder="1" applyAlignment="1" applyProtection="1">
      <alignment horizontal="center"/>
      <protection/>
    </xf>
    <xf numFmtId="166" fontId="50" fillId="33" borderId="31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7" xfId="0" applyNumberFormat="1" applyFont="1" applyFill="1" applyBorder="1" applyAlignment="1" applyProtection="1">
      <alignment horizontal="center"/>
      <protection/>
    </xf>
    <xf numFmtId="166" fontId="50" fillId="33" borderId="37" xfId="0" applyNumberFormat="1" applyFont="1" applyFill="1" applyBorder="1" applyAlignment="1" applyProtection="1">
      <alignment horizontal="center"/>
      <protection locked="0"/>
    </xf>
    <xf numFmtId="166" fontId="50" fillId="33" borderId="25" xfId="0" applyNumberFormat="1" applyFont="1" applyFill="1" applyBorder="1" applyAlignment="1" applyProtection="1">
      <alignment horizontal="center"/>
      <protection/>
    </xf>
    <xf numFmtId="166" fontId="51" fillId="0" borderId="0" xfId="0" applyNumberFormat="1" applyFont="1" applyFill="1" applyBorder="1" applyAlignment="1" applyProtection="1">
      <alignment/>
      <protection/>
    </xf>
    <xf numFmtId="166" fontId="57" fillId="33" borderId="12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0" fontId="50" fillId="0" borderId="38" xfId="0" applyFont="1" applyBorder="1" applyAlignment="1" applyProtection="1">
      <alignment horizontal="center"/>
      <protection locked="0"/>
    </xf>
    <xf numFmtId="0" fontId="50" fillId="0" borderId="39" xfId="0" applyFont="1" applyBorder="1" applyAlignment="1" applyProtection="1">
      <alignment/>
      <protection locked="0"/>
    </xf>
    <xf numFmtId="0" fontId="50" fillId="0" borderId="40" xfId="0" applyFont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51" fillId="33" borderId="0" xfId="0" applyNumberFormat="1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  <xf numFmtId="166" fontId="52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27" sqref="L2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90">
        <v>1045</v>
      </c>
      <c r="K2" s="7"/>
      <c r="L2" s="7"/>
    </row>
    <row r="3" spans="2:12" ht="7.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38" t="s">
        <v>374</v>
      </c>
      <c r="E4" s="37" t="s">
        <v>12</v>
      </c>
      <c r="F4" s="39"/>
      <c r="G4" s="39"/>
      <c r="H4" s="40"/>
      <c r="I4" s="37" t="s">
        <v>9</v>
      </c>
      <c r="J4" s="101" t="str">
        <f>VLOOKUP(D4,CLIENTES,10,FALSE)</f>
        <v>2-328 9900</v>
      </c>
      <c r="K4" s="20"/>
    </row>
    <row r="5" spans="2:11" ht="15">
      <c r="B5" s="41"/>
      <c r="C5" s="42"/>
      <c r="D5" s="43"/>
      <c r="E5" s="111" t="str">
        <f>VLOOKUP(D4,CLIENTES,4,FALSE)</f>
        <v>Puerto Montt 3235</v>
      </c>
      <c r="F5" s="111"/>
      <c r="G5" s="111"/>
      <c r="H5" s="111"/>
      <c r="I5" s="111"/>
      <c r="J5" s="112"/>
      <c r="K5" s="20"/>
    </row>
    <row r="6" spans="2:13" ht="17.25" customHeight="1">
      <c r="B6" s="41" t="s">
        <v>27</v>
      </c>
      <c r="C6" s="42"/>
      <c r="D6" s="44" t="str">
        <f>VLOOKUP(D4,CLIENTES,2,FALSE)</f>
        <v>PAREXCHILE LTDA</v>
      </c>
      <c r="E6" s="42" t="s">
        <v>7</v>
      </c>
      <c r="F6" s="113" t="str">
        <f>VLOOKUP(D4,CLIENTES,5,FALSE)</f>
        <v>RENCA</v>
      </c>
      <c r="G6" s="113"/>
      <c r="H6" s="113"/>
      <c r="I6" s="100" t="str">
        <f>VLOOKUP(D4,CLIENTES,11,FALSE)</f>
        <v>quenet.gomero@parexchile.cl</v>
      </c>
      <c r="J6" s="45"/>
      <c r="M6" s="8">
        <f>1.5*(1-0.05)</f>
        <v>1.4249999999999998</v>
      </c>
    </row>
    <row r="7" spans="2:10" ht="15">
      <c r="B7" s="41" t="s">
        <v>25</v>
      </c>
      <c r="C7" s="42"/>
      <c r="D7" s="44" t="str">
        <f>VLOOKUP(D4,CLIENTES,3,FALSE)</f>
        <v>CEMENTO</v>
      </c>
      <c r="E7" s="42" t="s">
        <v>8</v>
      </c>
      <c r="F7" s="113" t="str">
        <f>VLOOKUP(D4,CLIENTES,6,FALSE)</f>
        <v>STGO</v>
      </c>
      <c r="G7" s="113"/>
      <c r="H7" s="113"/>
      <c r="I7" s="42" t="s">
        <v>26</v>
      </c>
      <c r="J7" s="102" t="str">
        <f>VLOOKUP(D4,CLIENTES,8,FALSE)</f>
        <v>Quenet Gomero</v>
      </c>
    </row>
    <row r="8" spans="2:12" ht="15.75" thickBot="1">
      <c r="B8" s="109" t="s">
        <v>28</v>
      </c>
      <c r="C8" s="110"/>
      <c r="D8" s="44">
        <f>VLOOKUP(D4,CLIENTES,7,FALSE)</f>
        <v>0</v>
      </c>
      <c r="E8" s="42" t="s">
        <v>11</v>
      </c>
      <c r="F8" s="113">
        <f>VLOOKUP(D4,CLIENTES,12,FALSE)</f>
        <v>0</v>
      </c>
      <c r="G8" s="113"/>
      <c r="H8" s="113"/>
      <c r="I8" s="42" t="s">
        <v>14</v>
      </c>
      <c r="J8" s="46">
        <f ca="1">TODAY()</f>
        <v>41548</v>
      </c>
      <c r="K8" s="20"/>
      <c r="L8" s="20"/>
    </row>
    <row r="9" spans="2:18" ht="16.5" thickBot="1" thickTop="1">
      <c r="B9" s="47"/>
      <c r="C9" s="48"/>
      <c r="D9" s="49"/>
      <c r="E9" s="48"/>
      <c r="F9" s="49"/>
      <c r="G9" s="49"/>
      <c r="H9" s="49"/>
      <c r="I9" s="48"/>
      <c r="J9" s="50"/>
      <c r="K9" s="20"/>
      <c r="L9" s="20"/>
      <c r="M9" s="8">
        <v>0.2</v>
      </c>
      <c r="P9" s="21"/>
      <c r="Q9" s="22" t="s">
        <v>21</v>
      </c>
      <c r="R9" s="23" t="s">
        <v>22</v>
      </c>
    </row>
    <row r="10" spans="2:18" ht="15.75" thickBot="1">
      <c r="B10" s="51" t="s">
        <v>1</v>
      </c>
      <c r="C10" s="103" t="s">
        <v>24</v>
      </c>
      <c r="D10" s="104"/>
      <c r="E10" s="105"/>
      <c r="F10" s="52" t="s">
        <v>0</v>
      </c>
      <c r="G10" s="53" t="s">
        <v>23</v>
      </c>
      <c r="H10" s="53" t="s">
        <v>15</v>
      </c>
      <c r="I10" s="54" t="s">
        <v>13</v>
      </c>
      <c r="J10" s="55" t="s">
        <v>2</v>
      </c>
      <c r="K10" s="24" t="s">
        <v>18</v>
      </c>
      <c r="L10" s="25" t="s">
        <v>593</v>
      </c>
      <c r="M10" s="25" t="s">
        <v>592</v>
      </c>
      <c r="N10" s="25"/>
      <c r="O10" s="25" t="s">
        <v>594</v>
      </c>
      <c r="P10" s="26" t="s">
        <v>16</v>
      </c>
      <c r="Q10" s="25" t="s">
        <v>19</v>
      </c>
      <c r="R10" s="27" t="s">
        <v>20</v>
      </c>
    </row>
    <row r="11" spans="2:18" ht="15">
      <c r="B11" s="56">
        <v>1</v>
      </c>
      <c r="C11" s="106" t="s">
        <v>580</v>
      </c>
      <c r="D11" s="107"/>
      <c r="E11" s="108"/>
      <c r="F11" s="57">
        <v>20</v>
      </c>
      <c r="G11" s="58" t="s">
        <v>23</v>
      </c>
      <c r="H11" s="91">
        <f>VLOOKUP(B11,COTIZADO,8,FALSE)</f>
        <v>1032</v>
      </c>
      <c r="I11" s="92">
        <v>5</v>
      </c>
      <c r="J11" s="93">
        <f aca="true" t="shared" si="0" ref="J11:J28">F11*H11*(1-I11/100)</f>
        <v>19608</v>
      </c>
      <c r="K11" s="28">
        <v>1</v>
      </c>
      <c r="L11" s="29">
        <v>756</v>
      </c>
      <c r="M11" s="29">
        <f>+N11*(1-$M$9)</f>
        <v>688</v>
      </c>
      <c r="N11" s="29">
        <v>860</v>
      </c>
      <c r="O11" s="29"/>
      <c r="P11" s="30">
        <v>1.5</v>
      </c>
      <c r="Q11" s="31">
        <f>+M11</f>
        <v>688</v>
      </c>
      <c r="R11" s="34">
        <f>Q11*P11</f>
        <v>1032</v>
      </c>
    </row>
    <row r="12" spans="2:18" ht="15">
      <c r="B12" s="59">
        <v>2</v>
      </c>
      <c r="C12" s="60" t="s">
        <v>581</v>
      </c>
      <c r="D12" s="61"/>
      <c r="E12" s="62"/>
      <c r="F12" s="63">
        <v>20</v>
      </c>
      <c r="G12" s="64" t="s">
        <v>23</v>
      </c>
      <c r="H12" s="94">
        <f aca="true" t="shared" si="1" ref="H12:H28">VLOOKUP(B12,COTIZADO,8,FALSE)</f>
        <v>1380</v>
      </c>
      <c r="I12" s="95">
        <v>5</v>
      </c>
      <c r="J12" s="96">
        <f t="shared" si="0"/>
        <v>26220</v>
      </c>
      <c r="K12" s="28">
        <v>2</v>
      </c>
      <c r="L12" s="29">
        <v>828</v>
      </c>
      <c r="M12" s="29">
        <f aca="true" t="shared" si="2" ref="M12:M19">+N12*(1-$M$9)</f>
        <v>920</v>
      </c>
      <c r="N12" s="29">
        <v>1150</v>
      </c>
      <c r="O12" s="29"/>
      <c r="P12" s="30">
        <v>1.5</v>
      </c>
      <c r="Q12" s="31">
        <f aca="true" t="shared" si="3" ref="Q12:Q22">+M12</f>
        <v>920</v>
      </c>
      <c r="R12" s="34">
        <f aca="true" t="shared" si="4" ref="R12:R28">Q12*P12</f>
        <v>1380</v>
      </c>
    </row>
    <row r="13" spans="2:18" ht="15">
      <c r="B13" s="59">
        <v>3</v>
      </c>
      <c r="C13" s="60" t="s">
        <v>582</v>
      </c>
      <c r="D13" s="61"/>
      <c r="E13" s="62"/>
      <c r="F13" s="63">
        <v>20</v>
      </c>
      <c r="G13" s="64" t="s">
        <v>23</v>
      </c>
      <c r="H13" s="94">
        <f t="shared" si="1"/>
        <v>2292</v>
      </c>
      <c r="I13" s="95">
        <v>5</v>
      </c>
      <c r="J13" s="96">
        <f t="shared" si="0"/>
        <v>43548</v>
      </c>
      <c r="K13" s="28">
        <v>3</v>
      </c>
      <c r="L13" s="29">
        <v>1381</v>
      </c>
      <c r="M13" s="29">
        <f t="shared" si="2"/>
        <v>1528</v>
      </c>
      <c r="N13" s="29">
        <v>1910</v>
      </c>
      <c r="O13" s="29"/>
      <c r="P13" s="30">
        <v>1.5</v>
      </c>
      <c r="Q13" s="31">
        <f t="shared" si="3"/>
        <v>1528</v>
      </c>
      <c r="R13" s="34">
        <f t="shared" si="4"/>
        <v>2292</v>
      </c>
    </row>
    <row r="14" spans="2:18" ht="15">
      <c r="B14" s="59">
        <v>4</v>
      </c>
      <c r="C14" s="60" t="s">
        <v>583</v>
      </c>
      <c r="D14" s="61"/>
      <c r="E14" s="62"/>
      <c r="F14" s="63">
        <v>20</v>
      </c>
      <c r="G14" s="64" t="s">
        <v>23</v>
      </c>
      <c r="H14" s="94">
        <f t="shared" si="1"/>
        <v>1188</v>
      </c>
      <c r="I14" s="95">
        <v>5</v>
      </c>
      <c r="J14" s="96">
        <f t="shared" si="0"/>
        <v>22572</v>
      </c>
      <c r="K14" s="28">
        <v>4</v>
      </c>
      <c r="L14" s="29">
        <v>774</v>
      </c>
      <c r="M14" s="29">
        <f t="shared" si="2"/>
        <v>792</v>
      </c>
      <c r="N14" s="29">
        <v>990</v>
      </c>
      <c r="O14" s="29"/>
      <c r="P14" s="30">
        <v>1.5</v>
      </c>
      <c r="Q14" s="31">
        <f t="shared" si="3"/>
        <v>792</v>
      </c>
      <c r="R14" s="34">
        <f t="shared" si="4"/>
        <v>1188</v>
      </c>
    </row>
    <row r="15" spans="2:18" ht="15">
      <c r="B15" s="59">
        <v>5</v>
      </c>
      <c r="C15" s="60" t="s">
        <v>584</v>
      </c>
      <c r="D15" s="61"/>
      <c r="E15" s="62"/>
      <c r="F15" s="63">
        <v>20</v>
      </c>
      <c r="G15" s="64" t="s">
        <v>23</v>
      </c>
      <c r="H15" s="94">
        <f t="shared" si="1"/>
        <v>1440</v>
      </c>
      <c r="I15" s="95">
        <v>5</v>
      </c>
      <c r="J15" s="96">
        <f t="shared" si="0"/>
        <v>27360</v>
      </c>
      <c r="K15" s="28">
        <v>5</v>
      </c>
      <c r="L15" s="29">
        <v>846</v>
      </c>
      <c r="M15" s="29">
        <f t="shared" si="2"/>
        <v>960</v>
      </c>
      <c r="N15" s="29">
        <v>1200</v>
      </c>
      <c r="O15" s="29"/>
      <c r="P15" s="30">
        <v>1.5</v>
      </c>
      <c r="Q15" s="31">
        <f t="shared" si="3"/>
        <v>960</v>
      </c>
      <c r="R15" s="34">
        <f t="shared" si="4"/>
        <v>1440</v>
      </c>
    </row>
    <row r="16" spans="2:18" ht="15">
      <c r="B16" s="59">
        <v>6</v>
      </c>
      <c r="C16" s="60" t="s">
        <v>585</v>
      </c>
      <c r="D16" s="61"/>
      <c r="E16" s="62"/>
      <c r="F16" s="63">
        <v>20</v>
      </c>
      <c r="G16" s="64" t="s">
        <v>23</v>
      </c>
      <c r="H16" s="94">
        <f t="shared" si="1"/>
        <v>2340</v>
      </c>
      <c r="I16" s="95">
        <v>5</v>
      </c>
      <c r="J16" s="96">
        <f t="shared" si="0"/>
        <v>44460</v>
      </c>
      <c r="K16" s="28">
        <v>6</v>
      </c>
      <c r="L16" s="29">
        <v>1386</v>
      </c>
      <c r="M16" s="29">
        <f t="shared" si="2"/>
        <v>1560</v>
      </c>
      <c r="N16" s="29">
        <v>1950</v>
      </c>
      <c r="O16" s="29"/>
      <c r="P16" s="30">
        <v>1.5</v>
      </c>
      <c r="Q16" s="31">
        <f t="shared" si="3"/>
        <v>1560</v>
      </c>
      <c r="R16" s="34">
        <f t="shared" si="4"/>
        <v>2340</v>
      </c>
    </row>
    <row r="17" spans="2:18" ht="15">
      <c r="B17" s="59">
        <v>7</v>
      </c>
      <c r="C17" s="60" t="s">
        <v>586</v>
      </c>
      <c r="D17" s="61"/>
      <c r="E17" s="62"/>
      <c r="F17" s="63">
        <v>20</v>
      </c>
      <c r="G17" s="64" t="s">
        <v>23</v>
      </c>
      <c r="H17" s="94">
        <f t="shared" si="1"/>
        <v>1512</v>
      </c>
      <c r="I17" s="95">
        <v>5</v>
      </c>
      <c r="J17" s="96">
        <f t="shared" si="0"/>
        <v>28728</v>
      </c>
      <c r="K17" s="28">
        <v>7</v>
      </c>
      <c r="L17" s="29">
        <v>1125</v>
      </c>
      <c r="M17" s="29">
        <f t="shared" si="2"/>
        <v>1008</v>
      </c>
      <c r="N17" s="29">
        <v>1260</v>
      </c>
      <c r="O17" s="29"/>
      <c r="P17" s="30">
        <v>1.5</v>
      </c>
      <c r="Q17" s="31">
        <f t="shared" si="3"/>
        <v>1008</v>
      </c>
      <c r="R17" s="34">
        <f t="shared" si="4"/>
        <v>1512</v>
      </c>
    </row>
    <row r="18" spans="2:18" ht="15">
      <c r="B18" s="59">
        <v>8</v>
      </c>
      <c r="C18" s="60" t="s">
        <v>587</v>
      </c>
      <c r="D18" s="61"/>
      <c r="E18" s="62"/>
      <c r="F18" s="63">
        <v>20</v>
      </c>
      <c r="G18" s="64" t="s">
        <v>23</v>
      </c>
      <c r="H18" s="94">
        <f t="shared" si="1"/>
        <v>2292</v>
      </c>
      <c r="I18" s="95">
        <v>5</v>
      </c>
      <c r="J18" s="96">
        <f t="shared" si="0"/>
        <v>43548</v>
      </c>
      <c r="K18" s="28">
        <v>8</v>
      </c>
      <c r="L18" s="29">
        <v>1607</v>
      </c>
      <c r="M18" s="29">
        <f t="shared" si="2"/>
        <v>1528</v>
      </c>
      <c r="N18" s="29">
        <v>1910</v>
      </c>
      <c r="O18" s="29"/>
      <c r="P18" s="30">
        <v>1.5</v>
      </c>
      <c r="Q18" s="31">
        <f t="shared" si="3"/>
        <v>1528</v>
      </c>
      <c r="R18" s="34">
        <f t="shared" si="4"/>
        <v>2292</v>
      </c>
    </row>
    <row r="19" spans="2:18" ht="15">
      <c r="B19" s="59">
        <v>9</v>
      </c>
      <c r="C19" s="60" t="s">
        <v>588</v>
      </c>
      <c r="D19" s="61"/>
      <c r="E19" s="62"/>
      <c r="F19" s="63">
        <v>20</v>
      </c>
      <c r="G19" s="64" t="s">
        <v>23</v>
      </c>
      <c r="H19" s="94">
        <f t="shared" si="1"/>
        <v>2388</v>
      </c>
      <c r="I19" s="95">
        <v>5</v>
      </c>
      <c r="J19" s="96">
        <f t="shared" si="0"/>
        <v>45372</v>
      </c>
      <c r="K19" s="28">
        <v>9</v>
      </c>
      <c r="L19" s="29">
        <v>1670</v>
      </c>
      <c r="M19" s="29">
        <f t="shared" si="2"/>
        <v>1592</v>
      </c>
      <c r="N19" s="29">
        <v>1990</v>
      </c>
      <c r="O19" s="29"/>
      <c r="P19" s="30">
        <v>1.5</v>
      </c>
      <c r="Q19" s="31">
        <f t="shared" si="3"/>
        <v>1592</v>
      </c>
      <c r="R19" s="34">
        <f t="shared" si="4"/>
        <v>2388</v>
      </c>
    </row>
    <row r="20" spans="2:18" ht="15">
      <c r="B20" s="59">
        <v>10</v>
      </c>
      <c r="C20" s="60" t="s">
        <v>589</v>
      </c>
      <c r="D20" s="61"/>
      <c r="E20" s="62"/>
      <c r="F20" s="63">
        <v>10</v>
      </c>
      <c r="G20" s="64" t="s">
        <v>23</v>
      </c>
      <c r="H20" s="94">
        <f t="shared" si="1"/>
        <v>9672</v>
      </c>
      <c r="I20" s="95">
        <v>5</v>
      </c>
      <c r="J20" s="96">
        <f t="shared" si="0"/>
        <v>91884</v>
      </c>
      <c r="K20" s="28">
        <v>10</v>
      </c>
      <c r="L20" s="29">
        <v>6448</v>
      </c>
      <c r="M20" s="29"/>
      <c r="N20" s="29"/>
      <c r="O20" s="29">
        <f>8516*(1-0.1)</f>
        <v>7664.400000000001</v>
      </c>
      <c r="P20" s="30">
        <v>1.5</v>
      </c>
      <c r="Q20" s="31">
        <f>+L20</f>
        <v>6448</v>
      </c>
      <c r="R20" s="34">
        <f t="shared" si="4"/>
        <v>9672</v>
      </c>
    </row>
    <row r="21" spans="2:18" ht="15">
      <c r="B21" s="59">
        <v>11</v>
      </c>
      <c r="C21" s="60" t="s">
        <v>590</v>
      </c>
      <c r="D21" s="61"/>
      <c r="E21" s="62"/>
      <c r="F21" s="63">
        <v>10</v>
      </c>
      <c r="G21" s="64" t="s">
        <v>23</v>
      </c>
      <c r="H21" s="94">
        <f t="shared" si="1"/>
        <v>10881</v>
      </c>
      <c r="I21" s="95">
        <v>5</v>
      </c>
      <c r="J21" s="96">
        <f t="shared" si="0"/>
        <v>103369.5</v>
      </c>
      <c r="K21" s="28">
        <v>11</v>
      </c>
      <c r="L21" s="29">
        <v>7254</v>
      </c>
      <c r="M21" s="29"/>
      <c r="N21" s="29"/>
      <c r="O21" s="29">
        <f>9528*(1-0.1)</f>
        <v>8575.2</v>
      </c>
      <c r="P21" s="30">
        <v>1.5</v>
      </c>
      <c r="Q21" s="31">
        <f>+L21</f>
        <v>7254</v>
      </c>
      <c r="R21" s="34">
        <f t="shared" si="4"/>
        <v>10881</v>
      </c>
    </row>
    <row r="22" spans="2:18" ht="15">
      <c r="B22" s="59">
        <v>12</v>
      </c>
      <c r="C22" s="60" t="s">
        <v>591</v>
      </c>
      <c r="D22" s="61"/>
      <c r="E22" s="62"/>
      <c r="F22" s="63">
        <v>10</v>
      </c>
      <c r="G22" s="64" t="s">
        <v>23</v>
      </c>
      <c r="H22" s="94">
        <f t="shared" si="1"/>
        <v>10881</v>
      </c>
      <c r="I22" s="95">
        <v>5</v>
      </c>
      <c r="J22" s="96">
        <f t="shared" si="0"/>
        <v>103369.5</v>
      </c>
      <c r="K22" s="28">
        <v>12</v>
      </c>
      <c r="L22" s="29">
        <v>7254</v>
      </c>
      <c r="M22" s="29"/>
      <c r="N22" s="29"/>
      <c r="O22" s="29">
        <f>10219*(1-0.1)</f>
        <v>9197.1</v>
      </c>
      <c r="P22" s="30">
        <v>1.5</v>
      </c>
      <c r="Q22" s="31">
        <f>+L22</f>
        <v>7254</v>
      </c>
      <c r="R22" s="34">
        <f t="shared" si="4"/>
        <v>10881</v>
      </c>
    </row>
    <row r="23" spans="2:18" ht="15">
      <c r="B23" s="59">
        <v>13</v>
      </c>
      <c r="C23" s="60"/>
      <c r="D23" s="61"/>
      <c r="E23" s="62"/>
      <c r="F23" s="63"/>
      <c r="G23" s="64"/>
      <c r="H23" s="94">
        <f t="shared" si="1"/>
        <v>0</v>
      </c>
      <c r="I23" s="95">
        <v>0</v>
      </c>
      <c r="J23" s="96">
        <f t="shared" si="0"/>
        <v>0</v>
      </c>
      <c r="K23" s="28">
        <v>13</v>
      </c>
      <c r="L23" s="29"/>
      <c r="M23" s="29" t="s">
        <v>595</v>
      </c>
      <c r="N23" s="29"/>
      <c r="O23" s="29"/>
      <c r="P23" s="30">
        <v>1.5</v>
      </c>
      <c r="Q23" s="31"/>
      <c r="R23" s="34">
        <f t="shared" si="4"/>
        <v>0</v>
      </c>
    </row>
    <row r="24" spans="2:18" ht="15">
      <c r="B24" s="59">
        <v>14</v>
      </c>
      <c r="C24" s="60"/>
      <c r="D24" s="61"/>
      <c r="E24" s="62"/>
      <c r="F24" s="63"/>
      <c r="G24" s="64"/>
      <c r="H24" s="94">
        <f t="shared" si="1"/>
        <v>0</v>
      </c>
      <c r="I24" s="95">
        <v>0</v>
      </c>
      <c r="J24" s="96">
        <f t="shared" si="0"/>
        <v>0</v>
      </c>
      <c r="K24" s="28">
        <v>14</v>
      </c>
      <c r="L24" s="29">
        <v>8</v>
      </c>
      <c r="M24" s="29">
        <f>4570*(1-0.1)</f>
        <v>4113</v>
      </c>
      <c r="N24" s="29"/>
      <c r="O24" s="29"/>
      <c r="P24" s="30">
        <v>1.6</v>
      </c>
      <c r="Q24" s="31"/>
      <c r="R24" s="34">
        <f t="shared" si="4"/>
        <v>0</v>
      </c>
    </row>
    <row r="25" spans="2:18" ht="15">
      <c r="B25" s="59">
        <v>15</v>
      </c>
      <c r="C25" s="60"/>
      <c r="D25" s="61"/>
      <c r="E25" s="62"/>
      <c r="F25" s="63"/>
      <c r="G25" s="64"/>
      <c r="H25" s="94">
        <f t="shared" si="1"/>
        <v>0</v>
      </c>
      <c r="I25" s="95">
        <v>0</v>
      </c>
      <c r="J25" s="96">
        <f t="shared" si="0"/>
        <v>0</v>
      </c>
      <c r="K25" s="28">
        <v>15</v>
      </c>
      <c r="L25" s="29">
        <v>10</v>
      </c>
      <c r="M25" s="29">
        <f>5780*(1-0.1)</f>
        <v>5202</v>
      </c>
      <c r="N25" s="29"/>
      <c r="O25" s="29"/>
      <c r="P25" s="30">
        <v>1.6</v>
      </c>
      <c r="Q25" s="31"/>
      <c r="R25" s="34">
        <f t="shared" si="4"/>
        <v>0</v>
      </c>
    </row>
    <row r="26" spans="2:18" ht="15">
      <c r="B26" s="59">
        <v>16</v>
      </c>
      <c r="C26" s="60"/>
      <c r="D26" s="61"/>
      <c r="E26" s="62"/>
      <c r="F26" s="63"/>
      <c r="G26" s="64"/>
      <c r="H26" s="94">
        <f t="shared" si="1"/>
        <v>0</v>
      </c>
      <c r="I26" s="95">
        <v>0</v>
      </c>
      <c r="J26" s="96">
        <f t="shared" si="0"/>
        <v>0</v>
      </c>
      <c r="K26" s="28">
        <v>16</v>
      </c>
      <c r="L26" s="29">
        <v>12</v>
      </c>
      <c r="M26" s="29">
        <f>6490*(1-0.1)</f>
        <v>5841</v>
      </c>
      <c r="N26" s="29"/>
      <c r="O26" s="29"/>
      <c r="P26" s="30">
        <v>1.6</v>
      </c>
      <c r="Q26" s="31"/>
      <c r="R26" s="34">
        <f t="shared" si="4"/>
        <v>0</v>
      </c>
    </row>
    <row r="27" spans="2:18" ht="15">
      <c r="B27" s="59">
        <v>17</v>
      </c>
      <c r="C27" s="60"/>
      <c r="D27" s="61"/>
      <c r="E27" s="62"/>
      <c r="F27" s="63"/>
      <c r="G27" s="64"/>
      <c r="H27" s="94">
        <f t="shared" si="1"/>
        <v>0</v>
      </c>
      <c r="I27" s="95">
        <v>0</v>
      </c>
      <c r="J27" s="96">
        <f t="shared" si="0"/>
        <v>0</v>
      </c>
      <c r="K27" s="28">
        <v>17</v>
      </c>
      <c r="L27" s="29"/>
      <c r="M27" s="29"/>
      <c r="N27" s="29"/>
      <c r="O27" s="29"/>
      <c r="P27" s="30">
        <v>1.6</v>
      </c>
      <c r="Q27" s="31"/>
      <c r="R27" s="34">
        <f t="shared" si="4"/>
        <v>0</v>
      </c>
    </row>
    <row r="28" spans="2:18" ht="15.75" thickBot="1">
      <c r="B28" s="59">
        <v>18</v>
      </c>
      <c r="C28" s="60"/>
      <c r="D28" s="65"/>
      <c r="E28" s="66"/>
      <c r="F28" s="63"/>
      <c r="G28" s="64"/>
      <c r="H28" s="97">
        <f t="shared" si="1"/>
        <v>0</v>
      </c>
      <c r="I28" s="98">
        <v>0</v>
      </c>
      <c r="J28" s="99">
        <f t="shared" si="0"/>
        <v>0</v>
      </c>
      <c r="K28" s="28">
        <v>18</v>
      </c>
      <c r="L28" s="29"/>
      <c r="M28" s="29"/>
      <c r="N28" s="29"/>
      <c r="O28" s="29"/>
      <c r="P28" s="30">
        <v>1.6</v>
      </c>
      <c r="Q28" s="32"/>
      <c r="R28" s="34">
        <f t="shared" si="4"/>
        <v>0</v>
      </c>
    </row>
    <row r="29" spans="2:10" ht="15">
      <c r="B29" s="67" t="s">
        <v>17</v>
      </c>
      <c r="C29" s="68"/>
      <c r="D29" s="37"/>
      <c r="E29" s="37"/>
      <c r="F29" s="69"/>
      <c r="G29" s="70" t="s">
        <v>3</v>
      </c>
      <c r="H29" s="71"/>
      <c r="I29" s="72"/>
      <c r="J29" s="73">
        <f>SUM(J11:J28)</f>
        <v>600039</v>
      </c>
    </row>
    <row r="30" spans="2:10" ht="15">
      <c r="B30" s="74"/>
      <c r="C30" s="75"/>
      <c r="D30" s="76"/>
      <c r="E30" s="42"/>
      <c r="F30" s="77"/>
      <c r="G30" s="78" t="s">
        <v>13</v>
      </c>
      <c r="H30" s="79"/>
      <c r="I30" s="80"/>
      <c r="J30" s="81">
        <f>J29*I30</f>
        <v>0</v>
      </c>
    </row>
    <row r="31" spans="2:10" ht="15">
      <c r="B31" s="41"/>
      <c r="C31" s="42"/>
      <c r="D31" s="42"/>
      <c r="E31" s="42"/>
      <c r="F31" s="82"/>
      <c r="G31" s="83" t="s">
        <v>4</v>
      </c>
      <c r="H31" s="75"/>
      <c r="I31" s="84"/>
      <c r="J31" s="81">
        <f>J29-J30</f>
        <v>600039</v>
      </c>
    </row>
    <row r="32" spans="2:10" ht="15">
      <c r="B32" s="41"/>
      <c r="C32" s="42"/>
      <c r="D32" s="42"/>
      <c r="E32" s="42"/>
      <c r="F32" s="77"/>
      <c r="G32" s="78">
        <v>0.19</v>
      </c>
      <c r="H32" s="79"/>
      <c r="I32" s="80">
        <v>0.19</v>
      </c>
      <c r="J32" s="81">
        <f>J31*I32</f>
        <v>114007.41</v>
      </c>
    </row>
    <row r="33" spans="2:10" ht="15.75" thickBot="1">
      <c r="B33" s="47"/>
      <c r="C33" s="48"/>
      <c r="D33" s="48"/>
      <c r="E33" s="48"/>
      <c r="F33" s="85"/>
      <c r="G33" s="86" t="s">
        <v>2</v>
      </c>
      <c r="H33" s="87"/>
      <c r="I33" s="88"/>
      <c r="J33" s="89">
        <f>J31+J32</f>
        <v>714046.41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59" activePane="bottomLeft" state="frozen"/>
      <selection pane="topLeft" activeCell="B1" sqref="B1"/>
      <selection pane="bottomLeft" activeCell="B69" sqref="B69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5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5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5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5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5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5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5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5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5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5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5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5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5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5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5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5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5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5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5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5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5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5" t="s">
        <v>288</v>
      </c>
      <c r="C52" t="s">
        <v>289</v>
      </c>
      <c r="G52" t="s">
        <v>33</v>
      </c>
    </row>
    <row r="53" spans="1:12" ht="15">
      <c r="A53">
        <v>52</v>
      </c>
      <c r="B53" s="35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5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5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5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5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5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5" t="s">
        <v>324</v>
      </c>
      <c r="C59" t="s">
        <v>325</v>
      </c>
      <c r="G59" t="s">
        <v>33</v>
      </c>
    </row>
    <row r="60" spans="1:12" ht="15">
      <c r="A60">
        <v>59</v>
      </c>
      <c r="B60" s="35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5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5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5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5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5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5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5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5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5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5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5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5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5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5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5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5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5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5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5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5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5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5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5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5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5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5" t="s">
        <v>446</v>
      </c>
      <c r="C86" t="s">
        <v>447</v>
      </c>
      <c r="G86" t="s">
        <v>33</v>
      </c>
    </row>
    <row r="87" spans="1:7" ht="15">
      <c r="A87">
        <v>86</v>
      </c>
      <c r="B87" s="35" t="s">
        <v>448</v>
      </c>
      <c r="C87" t="s">
        <v>449</v>
      </c>
      <c r="G87" t="s">
        <v>33</v>
      </c>
    </row>
    <row r="88" spans="1:13" ht="15">
      <c r="A88">
        <v>87</v>
      </c>
      <c r="B88" s="35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5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5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5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5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5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5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5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5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5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5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5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5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5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5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5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5" t="s">
        <v>530</v>
      </c>
      <c r="C104" t="s">
        <v>531</v>
      </c>
      <c r="G104" t="s">
        <v>33</v>
      </c>
    </row>
    <row r="105" spans="1:13" ht="15">
      <c r="A105">
        <v>104</v>
      </c>
      <c r="B105" s="35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5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2013-08-01T02:33:13Z</cp:lastPrinted>
  <dcterms:created xsi:type="dcterms:W3CDTF">2013-07-12T05:01:37Z</dcterms:created>
  <dcterms:modified xsi:type="dcterms:W3CDTF">2013-10-01T20:10:39Z</dcterms:modified>
  <cp:category/>
  <cp:version/>
  <cp:contentType/>
  <cp:contentStatus/>
</cp:coreProperties>
</file>