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944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'COTIZACION'!$K$10:$T$28</definedName>
    <definedName name="VENTAFINAL" comment="PRECIO OFERTADO A CLIENTE">'COTIZACION'!$T$11:$T$28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M18" authorId="0">
      <text>
        <r>
          <rPr>
            <b/>
            <sz val="9"/>
            <rFont val="Tahoma"/>
            <family val="0"/>
          </rPr>
          <t>´8-16</t>
        </r>
        <r>
          <rPr>
            <sz val="9"/>
            <rFont val="Tahoma"/>
            <family val="0"/>
          </rPr>
          <t xml:space="preserve">
</t>
        </r>
      </text>
    </comment>
    <comment ref="M16" authorId="0">
      <text>
        <r>
          <rPr>
            <b/>
            <sz val="9"/>
            <rFont val="Tahoma"/>
            <family val="2"/>
          </rPr>
          <t>ALLEN</t>
        </r>
      </text>
    </comment>
  </commentList>
</comments>
</file>

<file path=xl/sharedStrings.xml><?xml version="1.0" encoding="utf-8"?>
<sst xmlns="http://schemas.openxmlformats.org/spreadsheetml/2006/main" count="833" uniqueCount="599">
  <si>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</si>
  <si>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</si>
  <si>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</si>
  <si>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</si>
  <si>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</si>
  <si>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</si>
  <si>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</si>
  <si>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</si>
  <si>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</si>
  <si>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</si>
  <si>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</si>
  <si>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</si>
  <si>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</si>
  <si>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</si>
  <si>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</si>
  <si>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</si>
  <si>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</si>
  <si>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</si>
  <si>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</si>
  <si>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</si>
  <si>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</si>
  <si>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</si>
  <si>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</si>
  <si>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</si>
  <si>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</si>
  <si>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</si>
  <si>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</si>
  <si>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</si>
  <si>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</si>
  <si>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</si>
  <si>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</si>
  <si>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</si>
  <si>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</si>
  <si>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</si>
  <si>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</si>
  <si>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</si>
  <si>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</si>
  <si>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</si>
  <si>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</si>
  <si>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</si>
  <si>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</si>
  <si>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</si>
  <si>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</si>
  <si>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</si>
  <si>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</si>
  <si>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</si>
  <si>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</si>
  <si>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</si>
  <si>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</si>
  <si>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</si>
  <si>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</si>
  <si>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</si>
  <si>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</si>
  <si>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</si>
  <si>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</si>
  <si>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</si>
  <si>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</si>
  <si>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</si>
  <si>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</si>
  <si>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</si>
  <si>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</si>
  <si>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</si>
  <si>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</si>
  <si>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</si>
  <si>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</si>
  <si>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</si>
  <si>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</si>
  <si>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</si>
  <si>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</si>
  <si>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</si>
  <si>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</si>
  <si>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</si>
  <si>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</si>
  <si>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</si>
  <si>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</si>
  <si>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</si>
  <si>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</si>
  <si>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</si>
  <si>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</si>
  <si>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</si>
  <si>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</si>
  <si>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</si>
  <si>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</si>
  <si>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</si>
  <si>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</si>
  <si>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</si>
  <si>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</si>
  <si>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</si>
  <si>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</si>
  <si>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</si>
  <si>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</si>
  <si>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</si>
  <si>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</si>
  <si>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</si>
  <si>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</si>
  <si>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</si>
  <si>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</si>
  <si>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</si>
  <si>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</si>
  <si>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</si>
  <si>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</si>
  <si>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</si>
  <si>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</si>
  <si>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</si>
  <si>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</si>
  <si>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</si>
  <si>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</si>
  <si>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</si>
  <si>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</si>
  <si>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</si>
  <si>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</si>
  <si>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</si>
  <si>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</si>
  <si>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</si>
  <si>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</si>
  <si>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</si>
  <si>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</si>
  <si>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</si>
  <si>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</si>
  <si>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</si>
  <si>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</si>
  <si>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</si>
  <si>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</si>
  <si>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</si>
  <si>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</si>
  <si>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</si>
  <si>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</si>
  <si>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</si>
  <si>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</si>
  <si>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</si>
  <si>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</si>
  <si>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</si>
  <si>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</si>
  <si>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</si>
  <si>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</si>
  <si>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</si>
  <si>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</si>
  <si>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</si>
  <si>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</si>
  <si>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</si>
  <si>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</si>
  <si>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</si>
  <si>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</si>
  <si>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</si>
  <si>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</si>
  <si>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</si>
  <si>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</si>
  <si>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</si>
  <si>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</si>
  <si>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</si>
  <si>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</si>
  <si>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</si>
  <si>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</si>
  <si>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</si>
  <si>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</si>
  <si>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</si>
  <si>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</si>
  <si>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</si>
  <si>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</si>
  <si>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</si>
  <si>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</si>
  <si>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</si>
  <si>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</si>
  <si>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</si>
  <si>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</si>
  <si>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</si>
  <si>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</si>
  <si>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</si>
  <si>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</si>
  <si>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</si>
  <si>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</si>
  <si>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</si>
  <si>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</si>
  <si>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</si>
  <si>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</si>
  <si>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</si>
  <si>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</si>
  <si>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</si>
  <si>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</si>
  <si>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</si>
  <si>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</si>
  <si>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</si>
  <si>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</si>
  <si>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</si>
  <si>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</si>
  <si>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</si>
  <si>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</si>
  <si>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</si>
  <si>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</si>
  <si>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</si>
  <si>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</si>
  <si>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</si>
  <si>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</si>
  <si>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</si>
  <si>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</si>
  <si>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</si>
  <si>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</si>
  <si>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</si>
  <si>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</si>
  <si>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</si>
  <si>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</si>
  <si>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</si>
  <si>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</si>
  <si>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</si>
  <si>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</si>
  <si>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</si>
  <si>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</si>
  <si>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</si>
  <si>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</si>
  <si>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</si>
  <si>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</si>
  <si>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</si>
  <si>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</si>
  <si>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</si>
  <si>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</si>
  <si>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</si>
  <si>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</si>
  <si>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</si>
  <si>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</si>
  <si>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</si>
  <si>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</si>
  <si>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</si>
  <si>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</si>
  <si>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</si>
  <si>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</si>
  <si>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</si>
  <si>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</si>
  <si>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</si>
  <si>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</si>
  <si>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</si>
  <si>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</si>
  <si>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</si>
  <si>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</si>
  <si>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</si>
  <si>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</si>
  <si>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</si>
  <si>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</si>
  <si>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</si>
  <si>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</si>
  <si>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</si>
  <si>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</si>
  <si>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</si>
  <si>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</si>
  <si>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</si>
  <si>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</si>
  <si>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</si>
  <si>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</si>
  <si>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</si>
  <si>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</si>
  <si>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</si>
  <si>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</si>
  <si>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</si>
  <si>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</si>
  <si>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</si>
  <si>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</si>
  <si>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</si>
  <si>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</si>
  <si>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</si>
  <si>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</si>
  <si>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</si>
  <si>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</si>
  <si>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</si>
  <si>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</si>
  <si>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</si>
  <si>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</si>
  <si>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</si>
  <si>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</si>
  <si>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</si>
  <si>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</si>
  <si>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</si>
  <si>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</si>
  <si>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</si>
  <si>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</si>
  <si>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</si>
  <si>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</si>
  <si>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</si>
  <si>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</si>
  <si>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</si>
  <si>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</si>
  <si>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</si>
  <si>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</si>
  <si>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</si>
  <si>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</si>
  <si>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</si>
  <si>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</si>
  <si>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</si>
  <si>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</si>
  <si>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</si>
  <si>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</si>
  <si>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</si>
  <si>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</si>
  <si>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</si>
  <si>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</si>
  <si>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</si>
  <si>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</si>
  <si>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</si>
  <si>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</si>
  <si>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</si>
  <si>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</si>
  <si>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</si>
  <si>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</si>
  <si>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</si>
  <si>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</si>
  <si>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</si>
  <si>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</si>
  <si>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</si>
  <si>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</si>
  <si>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</si>
  <si>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</si>
  <si>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</si>
  <si>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</si>
  <si>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</si>
  <si>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</si>
  <si>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</si>
  <si>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</si>
  <si>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</si>
  <si>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</si>
  <si>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</si>
  <si>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</si>
  <si>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</si>
  <si>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</si>
  <si>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</si>
  <si>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</si>
  <si>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</si>
  <si>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</si>
  <si>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</si>
  <si>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</si>
  <si>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</si>
  <si>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</si>
  <si>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</si>
  <si>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</si>
  <si>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</si>
  <si>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</si>
  <si>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</si>
  <si>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</si>
  <si>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</si>
  <si>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</si>
  <si>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</si>
  <si>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</si>
  <si>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</si>
  <si>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</si>
  <si>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</si>
  <si>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</si>
  <si>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</si>
  <si>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</si>
  <si>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</si>
  <si>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</si>
  <si>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</si>
  <si>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</si>
  <si>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</si>
  <si>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</si>
  <si>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</si>
  <si>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</si>
  <si>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</si>
  <si>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</si>
  <si>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</si>
  <si>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</si>
  <si>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</si>
  <si>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</si>
  <si>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</si>
  <si>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</si>
  <si>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</si>
  <si>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</si>
  <si>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</si>
  <si>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</si>
  <si>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</si>
  <si>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</si>
  <si>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</si>
  <si>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</si>
  <si>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</si>
  <si>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</si>
  <si>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</si>
  <si>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</si>
  <si>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</si>
  <si>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</si>
  <si>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</si>
  <si>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</si>
  <si>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</si>
  <si>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</si>
  <si>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</si>
  <si>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</si>
  <si>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</si>
  <si>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</si>
  <si>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</si>
  <si>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</si>
  <si>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</si>
  <si>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</si>
  <si>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</si>
  <si>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</si>
  <si>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</si>
  <si>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</si>
  <si>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</si>
  <si>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</si>
  <si>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</si>
  <si>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</si>
  <si>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</si>
  <si>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</si>
  <si>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</si>
  <si>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</si>
  <si>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</si>
  <si>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</si>
  <si>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</si>
  <si>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</si>
  <si>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</si>
  <si>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</si>
  <si>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</si>
  <si>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</si>
  <si>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</si>
  <si>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</si>
  <si>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</si>
  <si>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</si>
  <si>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</si>
  <si>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</si>
  <si>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</si>
  <si>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</si>
  <si>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</si>
  <si>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</si>
  <si>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</si>
  <si>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</si>
  <si>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</si>
  <si>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</si>
  <si>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</si>
  <si>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</si>
  <si>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</si>
  <si>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</si>
  <si>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</si>
  <si>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</si>
  <si>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</si>
  <si>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</si>
  <si>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</si>
  <si>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</si>
  <si>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</si>
  <si>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</si>
  <si>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</si>
  <si>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</si>
  <si>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</si>
  <si>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</si>
  <si>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</si>
  <si>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</si>
  <si>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</si>
  <si>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</si>
  <si>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</si>
  <si>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</si>
  <si>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</si>
  <si>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</si>
  <si>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</si>
  <si>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</si>
  <si>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</si>
  <si>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</si>
  <si>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</si>
  <si>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</si>
  <si>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</si>
  <si>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</si>
  <si>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</si>
  <si>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</si>
  <si>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</si>
  <si>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</si>
  <si>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</si>
  <si>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</si>
  <si>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</si>
  <si>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</si>
  <si>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</si>
  <si>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</si>
  <si>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</si>
  <si>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</si>
  <si>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</si>
  <si>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</si>
  <si>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</si>
  <si>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</si>
  <si>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</si>
  <si>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</si>
  <si>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</si>
  <si>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</si>
  <si>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</si>
  <si>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</si>
  <si>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</si>
  <si>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</si>
  <si>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</si>
  <si>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</si>
  <si>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</si>
  <si>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</si>
  <si>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</si>
  <si>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</si>
  <si>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</si>
  <si>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</si>
  <si>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</si>
  <si>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</si>
  <si>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</si>
  <si>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</si>
  <si>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</si>
  <si>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</si>
  <si>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</si>
  <si>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</si>
  <si>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</si>
  <si>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</si>
  <si>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</si>
  <si>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</si>
  <si>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</si>
  <si>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</si>
  <si>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</si>
  <si>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</si>
  <si>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</si>
  <si>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</si>
  <si>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</si>
  <si>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</si>
  <si>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</si>
  <si>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</si>
  <si>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</si>
  <si>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</si>
  <si>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</si>
  <si>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</si>
  <si>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</si>
  <si>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</si>
  <si>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</si>
  <si>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</si>
  <si>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</si>
  <si>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</si>
  <si>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</si>
  <si>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</si>
  <si>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</si>
  <si>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</si>
  <si>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</si>
  <si>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</si>
  <si>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</si>
  <si>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</si>
  <si>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</si>
  <si>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</si>
  <si>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</si>
  <si>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</si>
  <si>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</si>
  <si>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</si>
  <si>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</si>
  <si>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</si>
  <si>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</si>
  <si>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</si>
  <si>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</si>
  <si>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</si>
  <si>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</si>
  <si>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</si>
  <si>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</si>
  <si>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</si>
  <si>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</si>
  <si>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</si>
  <si>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</si>
  <si>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</si>
  <si>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</si>
  <si>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</si>
  <si>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</si>
  <si>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</si>
  <si>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</si>
  <si>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</si>
  <si>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</si>
  <si>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</si>
  <si>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</si>
  <si>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</si>
  <si>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</si>
  <si>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</si>
  <si>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</si>
  <si>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</si>
  <si>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</si>
  <si>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</si>
  <si>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</si>
  <si>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</si>
  <si>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</si>
  <si>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</si>
  <si>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</si>
  <si>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</si>
  <si>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</si>
  <si>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</si>
  <si>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</si>
  <si>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</si>
  <si>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</si>
  <si>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</si>
  <si>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</si>
  <si>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</si>
  <si>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</si>
  <si>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</si>
  <si>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</si>
  <si>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</si>
  <si>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</si>
  <si>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 xml:space="preserve">CODOS 1/4ODX1/4OD SS-316 </t>
  </si>
  <si>
    <t>ALTE</t>
  </si>
  <si>
    <t>TEE 1/4ODX1/4ODX1/4OD SS316</t>
  </si>
  <si>
    <t>UNION TUBO 1/4ODX1/4OD SS316</t>
  </si>
  <si>
    <t>M</t>
  </si>
  <si>
    <t xml:space="preserve">VALVULA BOLA INOX  1/4NPTF </t>
  </si>
  <si>
    <t>TERMINAL MANGUERA 1/4 X1/4NPTM  SS316</t>
  </si>
  <si>
    <t>ABRAZADERA CREMALL SS316 P MANGUERA 1/4"</t>
  </si>
  <si>
    <t>UTECSA</t>
  </si>
  <si>
    <t>FITVALV</t>
  </si>
  <si>
    <t>DANUS</t>
  </si>
  <si>
    <t>TUBING INOX  SS316 1/4OD</t>
  </si>
  <si>
    <t>GOTEX</t>
  </si>
  <si>
    <t>SOPORTE ABRAZADERA P/TUB DOBLEde 1/4" placa base carbono</t>
  </si>
  <si>
    <t>HIFIMA</t>
  </si>
  <si>
    <t>Carlos Rodriguez</t>
  </si>
  <si>
    <t>11111111-1</t>
  </si>
  <si>
    <t>VIÑA</t>
  </si>
  <si>
    <t>MANGUERA TEFLON  1/4" OD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</si>
</sst>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b/>
      <sz val="8"/>
      <color indexed="3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3" tint="0.39998000860214233"/>
      <name val="Calibri"/>
      <family val="2"/>
    </font>
    <font>
      <b/>
      <sz val="8"/>
      <color theme="4"/>
      <name val="Calibri"/>
      <family val="2"/>
    </font>
    <font>
      <b/>
      <sz val="8"/>
      <color theme="10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b/>
      <sz val="8"/>
      <color rgb="FF0070C0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9" fillId="33" borderId="11" xfId="0" applyFont="1" applyFill="1" applyBorder="1" applyAlignment="1" applyProtection="1">
      <alignment vertical="top" wrapText="1"/>
      <protection locked="0"/>
    </xf>
    <xf numFmtId="0" fontId="49" fillId="33" borderId="11" xfId="0" applyFont="1" applyFill="1" applyBorder="1" applyAlignment="1" applyProtection="1">
      <alignment horizontal="center" vertical="top" wrapText="1"/>
      <protection locked="0"/>
    </xf>
    <xf numFmtId="0" fontId="49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50" fillId="33" borderId="14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 horizontal="left" vertical="center" wrapText="1"/>
      <protection locked="0"/>
    </xf>
    <xf numFmtId="0" fontId="50" fillId="33" borderId="0" xfId="0" applyFont="1" applyFill="1" applyBorder="1" applyAlignment="1" applyProtection="1">
      <alignment horizontal="center" vertical="center"/>
      <protection locked="0"/>
    </xf>
    <xf numFmtId="164" fontId="50" fillId="33" borderId="0" xfId="0" applyNumberFormat="1" applyFont="1" applyFill="1" applyBorder="1" applyAlignment="1" applyProtection="1">
      <alignment horizontal="center" vertical="center"/>
      <protection locked="0"/>
    </xf>
    <xf numFmtId="14" fontId="51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50" fillId="0" borderId="19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20" xfId="0" applyFont="1" applyFill="1" applyBorder="1" applyAlignment="1" applyProtection="1">
      <alignment horizontal="center"/>
      <protection locked="0"/>
    </xf>
    <xf numFmtId="0" fontId="50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2" fillId="0" borderId="0" xfId="0" applyFont="1" applyAlignment="1" applyProtection="1">
      <alignment/>
      <protection locked="0"/>
    </xf>
    <xf numFmtId="0" fontId="52" fillId="0" borderId="20" xfId="0" applyFont="1" applyBorder="1" applyAlignment="1" applyProtection="1">
      <alignment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22" xfId="0" applyFont="1" applyBorder="1" applyAlignment="1" applyProtection="1">
      <alignment/>
      <protection locked="0"/>
    </xf>
    <xf numFmtId="0" fontId="52" fillId="0" borderId="23" xfId="0" applyFont="1" applyBorder="1" applyAlignment="1" applyProtection="1">
      <alignment/>
      <protection locked="0"/>
    </xf>
    <xf numFmtId="0" fontId="50" fillId="33" borderId="24" xfId="0" applyFont="1" applyFill="1" applyBorder="1" applyAlignment="1" applyProtection="1">
      <alignment/>
      <protection locked="0"/>
    </xf>
    <xf numFmtId="3" fontId="52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3" fillId="33" borderId="10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4" fillId="0" borderId="0" xfId="0" applyFont="1" applyAlignment="1" applyProtection="1">
      <alignment horizontal="left"/>
      <protection locked="0"/>
    </xf>
    <xf numFmtId="0" fontId="55" fillId="33" borderId="11" xfId="0" applyFont="1" applyFill="1" applyBorder="1" applyAlignment="1" applyProtection="1">
      <alignment/>
      <protection locked="0"/>
    </xf>
    <xf numFmtId="0" fontId="55" fillId="33" borderId="11" xfId="0" applyFont="1" applyFill="1" applyBorder="1" applyAlignment="1" applyProtection="1">
      <alignment horizontal="center"/>
      <protection locked="0"/>
    </xf>
    <xf numFmtId="0" fontId="53" fillId="33" borderId="14" xfId="0" applyFont="1" applyFill="1" applyBorder="1" applyAlignment="1" applyProtection="1">
      <alignment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55" fillId="33" borderId="0" xfId="0" applyFont="1" applyFill="1" applyBorder="1" applyAlignment="1" applyProtection="1">
      <alignment horizontal="left"/>
      <protection locked="0"/>
    </xf>
    <xf numFmtId="0" fontId="55" fillId="33" borderId="0" xfId="0" applyFont="1" applyFill="1" applyBorder="1" applyAlignment="1" applyProtection="1">
      <alignment horizontal="left"/>
      <protection/>
    </xf>
    <xf numFmtId="0" fontId="56" fillId="33" borderId="15" xfId="45" applyFont="1" applyFill="1" applyBorder="1" applyAlignment="1" applyProtection="1">
      <alignment horizontal="left"/>
      <protection/>
    </xf>
    <xf numFmtId="164" fontId="57" fillId="33" borderId="15" xfId="0" applyNumberFormat="1" applyFont="1" applyFill="1" applyBorder="1" applyAlignment="1" applyProtection="1">
      <alignment horizontal="left" vertical="center"/>
      <protection/>
    </xf>
    <xf numFmtId="0" fontId="53" fillId="33" borderId="25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0" fontId="57" fillId="33" borderId="24" xfId="0" applyFont="1" applyFill="1" applyBorder="1" applyAlignment="1" applyProtection="1">
      <alignment/>
      <protection locked="0"/>
    </xf>
    <xf numFmtId="164" fontId="57" fillId="33" borderId="26" xfId="0" applyNumberFormat="1" applyFont="1" applyFill="1" applyBorder="1" applyAlignment="1" applyProtection="1">
      <alignment horizontal="left" vertical="center"/>
      <protection locked="0"/>
    </xf>
    <xf numFmtId="0" fontId="53" fillId="0" borderId="27" xfId="0" applyFont="1" applyBorder="1" applyAlignment="1" applyProtection="1">
      <alignment horizontal="center"/>
      <protection locked="0"/>
    </xf>
    <xf numFmtId="0" fontId="53" fillId="0" borderId="28" xfId="0" applyFont="1" applyBorder="1" applyAlignment="1" applyProtection="1">
      <alignment horizontal="center"/>
      <protection locked="0"/>
    </xf>
    <xf numFmtId="0" fontId="53" fillId="0" borderId="29" xfId="0" applyFont="1" applyBorder="1" applyAlignment="1" applyProtection="1">
      <alignment horizontal="center"/>
      <protection locked="0"/>
    </xf>
    <xf numFmtId="0" fontId="53" fillId="0" borderId="30" xfId="0" applyFont="1" applyBorder="1" applyAlignment="1" applyProtection="1">
      <alignment horizontal="center"/>
      <protection locked="0"/>
    </xf>
    <xf numFmtId="0" fontId="53" fillId="0" borderId="31" xfId="0" applyFont="1" applyBorder="1" applyAlignment="1" applyProtection="1">
      <alignment horizontal="center"/>
      <protection locked="0"/>
    </xf>
    <xf numFmtId="0" fontId="53" fillId="33" borderId="27" xfId="0" applyNumberFormat="1" applyFont="1" applyFill="1" applyBorder="1" applyAlignment="1" applyProtection="1">
      <alignment horizontal="center"/>
      <protection locked="0"/>
    </xf>
    <xf numFmtId="0" fontId="58" fillId="33" borderId="27" xfId="0" applyFont="1" applyFill="1" applyBorder="1" applyAlignment="1" applyProtection="1">
      <alignment horizontal="center"/>
      <protection locked="0"/>
    </xf>
    <xf numFmtId="0" fontId="58" fillId="33" borderId="27" xfId="0" applyFont="1" applyFill="1" applyBorder="1" applyAlignment="1" applyProtection="1">
      <alignment/>
      <protection locked="0"/>
    </xf>
    <xf numFmtId="0" fontId="53" fillId="33" borderId="32" xfId="0" applyNumberFormat="1" applyFont="1" applyFill="1" applyBorder="1" applyAlignment="1" applyProtection="1">
      <alignment horizontal="center"/>
      <protection locked="0"/>
    </xf>
    <xf numFmtId="0" fontId="58" fillId="33" borderId="14" xfId="0" applyFont="1" applyFill="1" applyBorder="1" applyAlignment="1" applyProtection="1">
      <alignment/>
      <protection locked="0"/>
    </xf>
    <xf numFmtId="0" fontId="58" fillId="33" borderId="0" xfId="0" applyFont="1" applyFill="1" applyBorder="1" applyAlignment="1" applyProtection="1">
      <alignment/>
      <protection locked="0"/>
    </xf>
    <xf numFmtId="0" fontId="58" fillId="33" borderId="15" xfId="0" applyFont="1" applyFill="1" applyBorder="1" applyAlignment="1" applyProtection="1">
      <alignment/>
      <protection locked="0"/>
    </xf>
    <xf numFmtId="0" fontId="58" fillId="33" borderId="32" xfId="0" applyFont="1" applyFill="1" applyBorder="1" applyAlignment="1" applyProtection="1">
      <alignment horizontal="center"/>
      <protection locked="0"/>
    </xf>
    <xf numFmtId="0" fontId="58" fillId="33" borderId="32" xfId="0" applyFont="1" applyFill="1" applyBorder="1" applyAlignment="1" applyProtection="1">
      <alignment/>
      <protection locked="0"/>
    </xf>
    <xf numFmtId="0" fontId="58" fillId="33" borderId="25" xfId="0" applyFont="1" applyFill="1" applyBorder="1" applyAlignment="1" applyProtection="1">
      <alignment/>
      <protection locked="0"/>
    </xf>
    <xf numFmtId="0" fontId="58" fillId="33" borderId="24" xfId="0" applyFont="1" applyFill="1" applyBorder="1" applyAlignment="1" applyProtection="1">
      <alignment/>
      <protection locked="0"/>
    </xf>
    <xf numFmtId="0" fontId="58" fillId="33" borderId="26" xfId="0" applyFont="1" applyFill="1" applyBorder="1" applyAlignment="1" applyProtection="1">
      <alignment/>
      <protection locked="0"/>
    </xf>
    <xf numFmtId="0" fontId="57" fillId="33" borderId="10" xfId="0" applyFont="1" applyFill="1" applyBorder="1" applyAlignment="1" applyProtection="1">
      <alignment/>
      <protection locked="0"/>
    </xf>
    <xf numFmtId="0" fontId="57" fillId="33" borderId="11" xfId="0" applyFont="1" applyFill="1" applyBorder="1" applyAlignment="1" applyProtection="1">
      <alignment/>
      <protection locked="0"/>
    </xf>
    <xf numFmtId="0" fontId="53" fillId="33" borderId="12" xfId="0" applyFont="1" applyFill="1" applyBorder="1" applyAlignment="1" applyProtection="1">
      <alignment/>
      <protection locked="0"/>
    </xf>
    <xf numFmtId="0" fontId="53" fillId="33" borderId="28" xfId="0" applyFont="1" applyFill="1" applyBorder="1" applyAlignment="1" applyProtection="1">
      <alignment horizontal="right" vertical="center"/>
      <protection locked="0"/>
    </xf>
    <xf numFmtId="0" fontId="53" fillId="33" borderId="11" xfId="0" applyFont="1" applyFill="1" applyBorder="1" applyAlignment="1" applyProtection="1">
      <alignment horizontal="right" vertical="center"/>
      <protection locked="0"/>
    </xf>
    <xf numFmtId="0" fontId="53" fillId="33" borderId="30" xfId="0" applyFont="1" applyFill="1" applyBorder="1" applyAlignment="1" applyProtection="1">
      <alignment horizontal="right"/>
      <protection locked="0"/>
    </xf>
    <xf numFmtId="1" fontId="53" fillId="33" borderId="31" xfId="0" applyNumberFormat="1" applyFont="1" applyFill="1" applyBorder="1" applyAlignment="1" applyProtection="1">
      <alignment horizontal="center"/>
      <protection/>
    </xf>
    <xf numFmtId="0" fontId="53" fillId="33" borderId="14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right" vertical="center"/>
      <protection locked="0"/>
    </xf>
    <xf numFmtId="0" fontId="53" fillId="33" borderId="0" xfId="0" applyFont="1" applyFill="1" applyBorder="1" applyAlignment="1" applyProtection="1">
      <alignment horizontal="left" vertical="center"/>
      <protection locked="0"/>
    </xf>
    <xf numFmtId="0" fontId="53" fillId="33" borderId="15" xfId="0" applyFont="1" applyFill="1" applyBorder="1" applyAlignment="1" applyProtection="1">
      <alignment horizontal="right"/>
      <protection locked="0"/>
    </xf>
    <xf numFmtId="9" fontId="53" fillId="33" borderId="33" xfId="0" applyNumberFormat="1" applyFont="1" applyFill="1" applyBorder="1" applyAlignment="1" applyProtection="1">
      <alignment horizontal="right" vertical="center"/>
      <protection locked="0"/>
    </xf>
    <xf numFmtId="9" fontId="53" fillId="33" borderId="0" xfId="0" applyNumberFormat="1" applyFont="1" applyFill="1" applyBorder="1" applyAlignment="1" applyProtection="1">
      <alignment horizontal="right" vertical="center"/>
      <protection locked="0"/>
    </xf>
    <xf numFmtId="9" fontId="53" fillId="33" borderId="19" xfId="0" applyNumberFormat="1" applyFont="1" applyFill="1" applyBorder="1" applyAlignment="1" applyProtection="1">
      <alignment horizontal="center" vertical="center"/>
      <protection locked="0"/>
    </xf>
    <xf numFmtId="1" fontId="53" fillId="33" borderId="34" xfId="0" applyNumberFormat="1" applyFont="1" applyFill="1" applyBorder="1" applyAlignment="1" applyProtection="1">
      <alignment horizontal="center"/>
      <protection/>
    </xf>
    <xf numFmtId="0" fontId="53" fillId="33" borderId="15" xfId="0" applyFont="1" applyFill="1" applyBorder="1" applyAlignment="1" applyProtection="1">
      <alignment/>
      <protection locked="0"/>
    </xf>
    <xf numFmtId="0" fontId="53" fillId="33" borderId="33" xfId="0" applyFont="1" applyFill="1" applyBorder="1" applyAlignment="1" applyProtection="1">
      <alignment horizontal="right" vertical="center"/>
      <protection locked="0"/>
    </xf>
    <xf numFmtId="0" fontId="53" fillId="33" borderId="19" xfId="0" applyFont="1" applyFill="1" applyBorder="1" applyAlignment="1" applyProtection="1">
      <alignment horizontal="right"/>
      <protection locked="0"/>
    </xf>
    <xf numFmtId="0" fontId="53" fillId="33" borderId="26" xfId="0" applyFont="1" applyFill="1" applyBorder="1" applyAlignment="1" applyProtection="1">
      <alignment/>
      <protection locked="0"/>
    </xf>
    <xf numFmtId="0" fontId="53" fillId="33" borderId="35" xfId="0" applyFont="1" applyFill="1" applyBorder="1" applyAlignment="1" applyProtection="1">
      <alignment horizontal="right" vertical="center"/>
      <protection locked="0"/>
    </xf>
    <xf numFmtId="0" fontId="53" fillId="33" borderId="24" xfId="0" applyFont="1" applyFill="1" applyBorder="1" applyAlignment="1" applyProtection="1">
      <alignment horizontal="right" vertical="center"/>
      <protection locked="0"/>
    </xf>
    <xf numFmtId="0" fontId="53" fillId="33" borderId="36" xfId="0" applyFont="1" applyFill="1" applyBorder="1" applyAlignment="1" applyProtection="1">
      <alignment horizontal="right"/>
      <protection locked="0"/>
    </xf>
    <xf numFmtId="1" fontId="53" fillId="33" borderId="37" xfId="0" applyNumberFormat="1" applyFont="1" applyFill="1" applyBorder="1" applyAlignment="1" applyProtection="1">
      <alignment horizontal="center"/>
      <protection/>
    </xf>
    <xf numFmtId="165" fontId="59" fillId="0" borderId="13" xfId="45" applyNumberFormat="1" applyFont="1" applyFill="1" applyBorder="1" applyAlignment="1" applyProtection="1">
      <alignment horizontal="center" vertical="center"/>
      <protection locked="0"/>
    </xf>
    <xf numFmtId="166" fontId="53" fillId="33" borderId="27" xfId="0" applyNumberFormat="1" applyFont="1" applyFill="1" applyBorder="1" applyAlignment="1" applyProtection="1">
      <alignment horizontal="center"/>
      <protection/>
    </xf>
    <xf numFmtId="166" fontId="53" fillId="33" borderId="27" xfId="0" applyNumberFormat="1" applyFont="1" applyFill="1" applyBorder="1" applyAlignment="1" applyProtection="1">
      <alignment horizontal="center"/>
      <protection locked="0"/>
    </xf>
    <xf numFmtId="166" fontId="53" fillId="33" borderId="1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/>
    </xf>
    <xf numFmtId="166" fontId="53" fillId="33" borderId="32" xfId="0" applyNumberFormat="1" applyFont="1" applyFill="1" applyBorder="1" applyAlignment="1" applyProtection="1">
      <alignment horizontal="center"/>
      <protection locked="0"/>
    </xf>
    <xf numFmtId="166" fontId="53" fillId="33" borderId="15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/>
    </xf>
    <xf numFmtId="166" fontId="53" fillId="33" borderId="38" xfId="0" applyNumberFormat="1" applyFont="1" applyFill="1" applyBorder="1" applyAlignment="1" applyProtection="1">
      <alignment horizontal="center"/>
      <protection locked="0"/>
    </xf>
    <xf numFmtId="166" fontId="53" fillId="33" borderId="26" xfId="0" applyNumberFormat="1" applyFont="1" applyFill="1" applyBorder="1" applyAlignment="1" applyProtection="1">
      <alignment horizontal="center"/>
      <protection/>
    </xf>
    <xf numFmtId="166" fontId="54" fillId="0" borderId="0" xfId="0" applyNumberFormat="1" applyFont="1" applyFill="1" applyBorder="1" applyAlignment="1" applyProtection="1">
      <alignment/>
      <protection/>
    </xf>
    <xf numFmtId="166" fontId="60" fillId="33" borderId="12" xfId="0" applyNumberFormat="1" applyFont="1" applyFill="1" applyBorder="1" applyAlignment="1" applyProtection="1">
      <alignment horizontal="left"/>
      <protection/>
    </xf>
    <xf numFmtId="166" fontId="55" fillId="33" borderId="15" xfId="0" applyNumberFormat="1" applyFont="1" applyFill="1" applyBorder="1" applyAlignment="1" applyProtection="1">
      <alignment horizontal="left"/>
      <protection/>
    </xf>
    <xf numFmtId="0" fontId="61" fillId="0" borderId="0" xfId="0" applyFont="1" applyAlignment="1">
      <alignment/>
    </xf>
    <xf numFmtId="0" fontId="53" fillId="0" borderId="39" xfId="0" applyFont="1" applyBorder="1" applyAlignment="1" applyProtection="1">
      <alignment horizontal="center"/>
      <protection locked="0"/>
    </xf>
    <xf numFmtId="0" fontId="53" fillId="0" borderId="40" xfId="0" applyFont="1" applyBorder="1" applyAlignment="1" applyProtection="1">
      <alignment/>
      <protection locked="0"/>
    </xf>
    <xf numFmtId="0" fontId="53" fillId="0" borderId="41" xfId="0" applyFont="1" applyBorder="1" applyAlignment="1" applyProtection="1">
      <alignment/>
      <protection locked="0"/>
    </xf>
    <xf numFmtId="0" fontId="58" fillId="33" borderId="10" xfId="0" applyFont="1" applyFill="1" applyBorder="1" applyAlignment="1" applyProtection="1">
      <alignment horizontal="left"/>
      <protection locked="0"/>
    </xf>
    <xf numFmtId="0" fontId="53" fillId="0" borderId="11" xfId="0" applyFont="1" applyBorder="1" applyAlignment="1" applyProtection="1">
      <alignment/>
      <protection locked="0"/>
    </xf>
    <xf numFmtId="0" fontId="53" fillId="0" borderId="12" xfId="0" applyFont="1" applyBorder="1" applyAlignment="1" applyProtection="1">
      <alignment/>
      <protection locked="0"/>
    </xf>
    <xf numFmtId="0" fontId="53" fillId="33" borderId="14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 locked="0"/>
    </xf>
    <xf numFmtId="166" fontId="54" fillId="33" borderId="0" xfId="0" applyNumberFormat="1" applyFont="1" applyFill="1" applyBorder="1" applyAlignment="1" applyProtection="1">
      <alignment horizontal="left"/>
      <protection/>
    </xf>
    <xf numFmtId="166" fontId="54" fillId="33" borderId="15" xfId="0" applyNumberFormat="1" applyFont="1" applyFill="1" applyBorder="1" applyAlignment="1" applyProtection="1">
      <alignment horizontal="left"/>
      <protection/>
    </xf>
    <xf numFmtId="166" fontId="55" fillId="33" borderId="0" xfId="0" applyNumberFormat="1" applyFont="1" applyFill="1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19</xdr:row>
      <xdr:rowOff>28575</xdr:rowOff>
    </xdr:from>
    <xdr:to>
      <xdr:col>3</xdr:col>
      <xdr:colOff>590550</xdr:colOff>
      <xdr:row>25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76325" y="4171950"/>
          <a:ext cx="781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T33"/>
  <sheetViews>
    <sheetView tabSelected="1" zoomScalePageLayoutView="0" workbookViewId="0" topLeftCell="A1">
      <selection activeCell="M7" sqref="M6:M7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11.8515625" style="8" customWidth="1"/>
    <col min="13" max="13" width="10.00390625" style="8" customWidth="1"/>
    <col min="14" max="14" width="8.57421875" style="8" bestFit="1" customWidth="1"/>
    <col min="15" max="15" width="8.28125" style="8" bestFit="1" customWidth="1"/>
    <col min="16" max="16" width="10.00390625" style="8" bestFit="1" customWidth="1"/>
    <col min="17" max="17" width="7.421875" style="8" bestFit="1" customWidth="1"/>
    <col min="18" max="18" width="4.421875" style="8" bestFit="1" customWidth="1"/>
    <col min="19" max="16384" width="11.421875" style="8" customWidth="1"/>
  </cols>
  <sheetData>
    <row r="1" spans="2:14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  <c r="M1" s="7"/>
      <c r="N1" s="7"/>
    </row>
    <row r="2" spans="2:14" ht="57" customHeight="1" thickBot="1">
      <c r="B2" s="9"/>
      <c r="C2" s="10"/>
      <c r="D2" s="10"/>
      <c r="E2" s="10"/>
      <c r="F2" s="11"/>
      <c r="G2" s="12"/>
      <c r="H2" s="12"/>
      <c r="I2" s="13"/>
      <c r="J2" s="92">
        <v>1027</v>
      </c>
      <c r="K2" s="7"/>
      <c r="L2" s="7"/>
      <c r="M2" s="7"/>
      <c r="N2" s="7"/>
    </row>
    <row r="3" spans="2:14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  <c r="M3" s="7"/>
      <c r="N3" s="7"/>
    </row>
    <row r="4" spans="2:13" ht="15">
      <c r="B4" s="37" t="s">
        <v>6</v>
      </c>
      <c r="C4" s="38"/>
      <c r="D4" s="39" t="s">
        <v>596</v>
      </c>
      <c r="E4" s="38" t="s">
        <v>12</v>
      </c>
      <c r="F4" s="40"/>
      <c r="G4" s="40"/>
      <c r="H4" s="41"/>
      <c r="I4" s="38" t="s">
        <v>9</v>
      </c>
      <c r="J4" s="103">
        <f>VLOOKUP(D4,CLIENTES,10,FALSE)</f>
        <v>0</v>
      </c>
      <c r="K4" s="20"/>
      <c r="L4" s="20"/>
      <c r="M4" s="20"/>
    </row>
    <row r="5" spans="2:13" ht="15">
      <c r="B5" s="42"/>
      <c r="C5" s="43"/>
      <c r="D5" s="44"/>
      <c r="E5" s="114">
        <f>VLOOKUP(D4,CLIENTES,4,FALSE)</f>
        <v>0</v>
      </c>
      <c r="F5" s="114"/>
      <c r="G5" s="114"/>
      <c r="H5" s="114"/>
      <c r="I5" s="114"/>
      <c r="J5" s="115"/>
      <c r="K5" s="20"/>
      <c r="L5" s="20"/>
      <c r="M5" s="20"/>
    </row>
    <row r="6" spans="2:10" ht="17.25" customHeight="1">
      <c r="B6" s="42" t="s">
        <v>27</v>
      </c>
      <c r="C6" s="43"/>
      <c r="D6" s="45" t="str">
        <f>VLOOKUP(D4,CLIENTES,2,FALSE)</f>
        <v>Carlos Rodriguez</v>
      </c>
      <c r="E6" s="43" t="s">
        <v>7</v>
      </c>
      <c r="F6" s="116">
        <f>VLOOKUP(D4,CLIENTES,5,FALSE)</f>
        <v>0</v>
      </c>
      <c r="G6" s="116"/>
      <c r="H6" s="116"/>
      <c r="I6" s="102">
        <f>VLOOKUP(D4,CLIENTES,11,FALSE)</f>
        <v>0</v>
      </c>
      <c r="J6" s="46"/>
    </row>
    <row r="7" spans="2:10" ht="15">
      <c r="B7" s="42" t="s">
        <v>25</v>
      </c>
      <c r="C7" s="43"/>
      <c r="D7" s="45">
        <f>VLOOKUP(D4,CLIENTES,3,FALSE)</f>
        <v>0</v>
      </c>
      <c r="E7" s="43" t="s">
        <v>8</v>
      </c>
      <c r="F7" s="116" t="str">
        <f>VLOOKUP(D4,CLIENTES,6,FALSE)</f>
        <v>VIÑA</v>
      </c>
      <c r="G7" s="116"/>
      <c r="H7" s="116"/>
      <c r="I7" s="43" t="s">
        <v>26</v>
      </c>
      <c r="J7" s="104">
        <f>VLOOKUP(D4,CLIENTES,8,FALSE)</f>
        <v>0</v>
      </c>
    </row>
    <row r="8" spans="2:14" ht="15.75" thickBot="1">
      <c r="B8" s="112" t="s">
        <v>28</v>
      </c>
      <c r="C8" s="113"/>
      <c r="D8" s="45">
        <f>VLOOKUP(D4,CLIENTES,7,FALSE)</f>
        <v>0</v>
      </c>
      <c r="E8" s="43" t="s">
        <v>11</v>
      </c>
      <c r="F8" s="116">
        <f>VLOOKUP(D4,CLIENTES,12,FALSE)</f>
        <v>0</v>
      </c>
      <c r="G8" s="116"/>
      <c r="H8" s="116"/>
      <c r="I8" s="43" t="s">
        <v>14</v>
      </c>
      <c r="J8" s="47">
        <f ca="1">TODAY()</f>
        <v>41543</v>
      </c>
      <c r="K8" s="20"/>
      <c r="L8" s="20"/>
      <c r="M8" s="20"/>
      <c r="N8" s="20"/>
    </row>
    <row r="9" spans="2:20" ht="16.5" thickBot="1" thickTop="1">
      <c r="B9" s="48"/>
      <c r="C9" s="49"/>
      <c r="D9" s="50"/>
      <c r="E9" s="49"/>
      <c r="F9" s="50"/>
      <c r="G9" s="50"/>
      <c r="H9" s="50"/>
      <c r="I9" s="49"/>
      <c r="J9" s="51"/>
      <c r="K9" s="20"/>
      <c r="L9" s="20"/>
      <c r="M9" s="20"/>
      <c r="N9" s="20"/>
      <c r="R9" s="21"/>
      <c r="S9" s="22" t="s">
        <v>21</v>
      </c>
      <c r="T9" s="23" t="s">
        <v>22</v>
      </c>
    </row>
    <row r="10" spans="2:20" ht="15.75" thickBot="1">
      <c r="B10" s="52" t="s">
        <v>1</v>
      </c>
      <c r="C10" s="106" t="s">
        <v>24</v>
      </c>
      <c r="D10" s="107"/>
      <c r="E10" s="108"/>
      <c r="F10" s="53" t="s">
        <v>0</v>
      </c>
      <c r="G10" s="54" t="s">
        <v>23</v>
      </c>
      <c r="H10" s="54" t="s">
        <v>15</v>
      </c>
      <c r="I10" s="55" t="s">
        <v>13</v>
      </c>
      <c r="J10" s="56" t="s">
        <v>2</v>
      </c>
      <c r="K10" s="24" t="s">
        <v>18</v>
      </c>
      <c r="L10" s="25" t="s">
        <v>594</v>
      </c>
      <c r="M10" s="25" t="s">
        <v>592</v>
      </c>
      <c r="N10" s="25" t="s">
        <v>581</v>
      </c>
      <c r="O10" s="25" t="s">
        <v>590</v>
      </c>
      <c r="P10" s="25" t="s">
        <v>588</v>
      </c>
      <c r="Q10" s="25" t="s">
        <v>589</v>
      </c>
      <c r="R10" s="26" t="s">
        <v>16</v>
      </c>
      <c r="S10" s="25" t="s">
        <v>19</v>
      </c>
      <c r="T10" s="27" t="s">
        <v>20</v>
      </c>
    </row>
    <row r="11" spans="2:20" ht="15">
      <c r="B11" s="57">
        <v>1</v>
      </c>
      <c r="C11" s="109" t="s">
        <v>580</v>
      </c>
      <c r="D11" s="110"/>
      <c r="E11" s="111"/>
      <c r="F11" s="58">
        <v>2</v>
      </c>
      <c r="G11" s="59" t="s">
        <v>23</v>
      </c>
      <c r="H11" s="93">
        <f>+T11</f>
        <v>12777</v>
      </c>
      <c r="I11" s="94">
        <v>0</v>
      </c>
      <c r="J11" s="95">
        <f aca="true" t="shared" si="0" ref="J11:J28">F11*H11*(1-I11/100)</f>
        <v>25554</v>
      </c>
      <c r="K11" s="28">
        <v>1</v>
      </c>
      <c r="L11" s="28"/>
      <c r="M11" s="28"/>
      <c r="N11" s="29">
        <v>8518</v>
      </c>
      <c r="O11" s="29"/>
      <c r="P11" s="29"/>
      <c r="Q11" s="29"/>
      <c r="R11" s="30">
        <v>1.5</v>
      </c>
      <c r="S11" s="31">
        <f>+N11</f>
        <v>8518</v>
      </c>
      <c r="T11" s="35">
        <f>S11*R11</f>
        <v>12777</v>
      </c>
    </row>
    <row r="12" spans="2:20" ht="15">
      <c r="B12" s="60">
        <v>2</v>
      </c>
      <c r="C12" s="61" t="s">
        <v>582</v>
      </c>
      <c r="D12" s="62"/>
      <c r="E12" s="63"/>
      <c r="F12" s="64">
        <v>2</v>
      </c>
      <c r="G12" s="65" t="s">
        <v>23</v>
      </c>
      <c r="H12" s="96">
        <f>+T12</f>
        <v>17947.5</v>
      </c>
      <c r="I12" s="97">
        <v>0</v>
      </c>
      <c r="J12" s="98">
        <f t="shared" si="0"/>
        <v>35895</v>
      </c>
      <c r="K12" s="28">
        <v>2</v>
      </c>
      <c r="L12" s="28"/>
      <c r="M12" s="28"/>
      <c r="N12" s="29">
        <v>11965</v>
      </c>
      <c r="O12" s="29"/>
      <c r="P12" s="29"/>
      <c r="Q12" s="29"/>
      <c r="R12" s="30">
        <v>1.5</v>
      </c>
      <c r="S12" s="31">
        <f>+N12</f>
        <v>11965</v>
      </c>
      <c r="T12" s="35">
        <f aca="true" t="shared" si="1" ref="T12:T28">S12*R12</f>
        <v>17947.5</v>
      </c>
    </row>
    <row r="13" spans="2:20" ht="15">
      <c r="B13" s="60">
        <v>3</v>
      </c>
      <c r="C13" s="61" t="s">
        <v>583</v>
      </c>
      <c r="D13" s="62"/>
      <c r="E13" s="63"/>
      <c r="F13" s="64">
        <v>4</v>
      </c>
      <c r="G13" s="65" t="s">
        <v>23</v>
      </c>
      <c r="H13" s="96">
        <f aca="true" t="shared" si="2" ref="H13:H19">+T13</f>
        <v>8821.5</v>
      </c>
      <c r="I13" s="97">
        <v>0</v>
      </c>
      <c r="J13" s="98">
        <f t="shared" si="0"/>
        <v>35286</v>
      </c>
      <c r="K13" s="28">
        <v>3</v>
      </c>
      <c r="L13" s="28"/>
      <c r="M13" s="28"/>
      <c r="N13" s="29">
        <v>5881</v>
      </c>
      <c r="O13" s="29"/>
      <c r="P13" s="29"/>
      <c r="Q13" s="29"/>
      <c r="R13" s="30">
        <v>1.5</v>
      </c>
      <c r="S13" s="31">
        <f>+N13</f>
        <v>5881</v>
      </c>
      <c r="T13" s="35">
        <f t="shared" si="1"/>
        <v>8821.5</v>
      </c>
    </row>
    <row r="14" spans="2:20" ht="15">
      <c r="B14" s="60">
        <v>4</v>
      </c>
      <c r="C14" s="61" t="s">
        <v>591</v>
      </c>
      <c r="D14" s="62"/>
      <c r="E14" s="63"/>
      <c r="F14" s="64">
        <v>30</v>
      </c>
      <c r="G14" s="65" t="s">
        <v>584</v>
      </c>
      <c r="H14" s="96">
        <f t="shared" si="2"/>
        <v>3900</v>
      </c>
      <c r="I14" s="97">
        <v>0</v>
      </c>
      <c r="J14" s="98">
        <f t="shared" si="0"/>
        <v>117000</v>
      </c>
      <c r="K14" s="28">
        <v>4</v>
      </c>
      <c r="L14" s="28">
        <v>2052</v>
      </c>
      <c r="M14" s="28"/>
      <c r="N14" s="29">
        <v>2600</v>
      </c>
      <c r="O14" s="29"/>
      <c r="P14" s="29"/>
      <c r="Q14" s="29"/>
      <c r="R14" s="30">
        <v>1.5</v>
      </c>
      <c r="S14" s="31">
        <f>+N14</f>
        <v>2600</v>
      </c>
      <c r="T14" s="35">
        <f t="shared" si="1"/>
        <v>3900</v>
      </c>
    </row>
    <row r="15" spans="2:20" ht="15">
      <c r="B15" s="60">
        <v>5</v>
      </c>
      <c r="C15" s="61" t="s">
        <v>585</v>
      </c>
      <c r="D15" s="62"/>
      <c r="E15" s="63"/>
      <c r="F15" s="64">
        <v>2</v>
      </c>
      <c r="G15" s="65" t="s">
        <v>23</v>
      </c>
      <c r="H15" s="96">
        <f t="shared" si="2"/>
        <v>8649</v>
      </c>
      <c r="I15" s="97">
        <v>0</v>
      </c>
      <c r="J15" s="98">
        <f t="shared" si="0"/>
        <v>17298</v>
      </c>
      <c r="K15" s="28">
        <v>5</v>
      </c>
      <c r="L15" s="28"/>
      <c r="M15" s="28"/>
      <c r="N15" s="29"/>
      <c r="O15" s="29"/>
      <c r="P15" s="29"/>
      <c r="Q15" s="29">
        <v>4805</v>
      </c>
      <c r="R15" s="30">
        <v>1.8</v>
      </c>
      <c r="S15" s="31">
        <f>+Q15</f>
        <v>4805</v>
      </c>
      <c r="T15" s="35">
        <f t="shared" si="1"/>
        <v>8649</v>
      </c>
    </row>
    <row r="16" spans="2:20" ht="15">
      <c r="B16" s="60">
        <v>6</v>
      </c>
      <c r="C16" s="61" t="s">
        <v>586</v>
      </c>
      <c r="D16" s="62"/>
      <c r="E16" s="63"/>
      <c r="F16" s="64">
        <v>2</v>
      </c>
      <c r="G16" s="65" t="s">
        <v>23</v>
      </c>
      <c r="H16" s="96">
        <f t="shared" si="2"/>
        <v>740</v>
      </c>
      <c r="I16" s="97">
        <v>0</v>
      </c>
      <c r="J16" s="98">
        <f t="shared" si="0"/>
        <v>1480</v>
      </c>
      <c r="K16" s="28">
        <v>6</v>
      </c>
      <c r="L16" s="28"/>
      <c r="M16" s="28">
        <v>370</v>
      </c>
      <c r="N16" s="29"/>
      <c r="O16" s="29"/>
      <c r="P16" s="29"/>
      <c r="Q16" s="29"/>
      <c r="R16" s="30">
        <v>2</v>
      </c>
      <c r="S16" s="31">
        <f>+M16</f>
        <v>370</v>
      </c>
      <c r="T16" s="35">
        <f t="shared" si="1"/>
        <v>740</v>
      </c>
    </row>
    <row r="17" spans="2:20" ht="15">
      <c r="B17" s="60">
        <v>7</v>
      </c>
      <c r="C17" s="61" t="s">
        <v>598</v>
      </c>
      <c r="D17" s="62"/>
      <c r="E17" s="63"/>
      <c r="F17" s="64">
        <v>4</v>
      </c>
      <c r="G17" s="65" t="s">
        <v>584</v>
      </c>
      <c r="H17" s="96">
        <f t="shared" si="2"/>
        <v>0</v>
      </c>
      <c r="I17" s="97">
        <v>0</v>
      </c>
      <c r="J17" s="98">
        <f t="shared" si="0"/>
        <v>0</v>
      </c>
      <c r="K17" s="28">
        <v>7</v>
      </c>
      <c r="L17" s="28"/>
      <c r="M17" s="28"/>
      <c r="N17" s="29"/>
      <c r="O17" s="29"/>
      <c r="P17" s="29"/>
      <c r="Q17" s="29"/>
      <c r="R17" s="30">
        <v>1.5</v>
      </c>
      <c r="S17" s="31"/>
      <c r="T17" s="35">
        <f t="shared" si="1"/>
        <v>0</v>
      </c>
    </row>
    <row r="18" spans="2:20" ht="15">
      <c r="B18" s="60">
        <v>8</v>
      </c>
      <c r="C18" s="61" t="s">
        <v>587</v>
      </c>
      <c r="D18" s="62"/>
      <c r="E18" s="63"/>
      <c r="F18" s="64">
        <v>4</v>
      </c>
      <c r="G18" s="65" t="s">
        <v>23</v>
      </c>
      <c r="H18" s="96">
        <f t="shared" si="2"/>
        <v>1354</v>
      </c>
      <c r="I18" s="97">
        <v>0</v>
      </c>
      <c r="J18" s="98">
        <f t="shared" si="0"/>
        <v>5416</v>
      </c>
      <c r="K18" s="28">
        <v>8</v>
      </c>
      <c r="L18" s="28"/>
      <c r="M18" s="28">
        <f>1354*(1-0.5)</f>
        <v>677</v>
      </c>
      <c r="N18" s="29"/>
      <c r="O18" s="29"/>
      <c r="P18" s="29"/>
      <c r="Q18" s="29"/>
      <c r="R18" s="30">
        <v>2</v>
      </c>
      <c r="S18" s="31">
        <f>+M18</f>
        <v>677</v>
      </c>
      <c r="T18" s="35">
        <f t="shared" si="1"/>
        <v>1354</v>
      </c>
    </row>
    <row r="19" spans="2:20" ht="15">
      <c r="B19" s="60">
        <v>9</v>
      </c>
      <c r="C19" s="61" t="s">
        <v>593</v>
      </c>
      <c r="D19" s="62"/>
      <c r="E19" s="63"/>
      <c r="F19" s="64">
        <v>6</v>
      </c>
      <c r="G19" s="65" t="s">
        <v>23</v>
      </c>
      <c r="H19" s="96">
        <f t="shared" si="2"/>
        <v>3980</v>
      </c>
      <c r="I19" s="97">
        <v>0</v>
      </c>
      <c r="J19" s="98">
        <f t="shared" si="0"/>
        <v>23880</v>
      </c>
      <c r="K19" s="28">
        <v>9</v>
      </c>
      <c r="L19" s="28"/>
      <c r="M19" s="28"/>
      <c r="N19" s="29"/>
      <c r="O19" s="29"/>
      <c r="P19" s="29">
        <v>1990</v>
      </c>
      <c r="Q19" s="29"/>
      <c r="R19" s="30">
        <v>2</v>
      </c>
      <c r="S19" s="31">
        <f>+P19</f>
        <v>1990</v>
      </c>
      <c r="T19" s="35">
        <f t="shared" si="1"/>
        <v>3980</v>
      </c>
    </row>
    <row r="20" spans="2:20" ht="15">
      <c r="B20" s="60">
        <v>10</v>
      </c>
      <c r="C20" s="61"/>
      <c r="D20" s="62"/>
      <c r="E20" s="63"/>
      <c r="F20" s="64"/>
      <c r="G20" s="65"/>
      <c r="H20" s="96">
        <f aca="true" t="shared" si="3" ref="H20:H28">VLOOKUP(B20,COTIZADO,8,FALSE)</f>
        <v>1.5</v>
      </c>
      <c r="I20" s="97">
        <v>0</v>
      </c>
      <c r="J20" s="98">
        <f t="shared" si="0"/>
        <v>0</v>
      </c>
      <c r="K20" s="28">
        <v>10</v>
      </c>
      <c r="L20" s="28"/>
      <c r="M20" s="28"/>
      <c r="N20" s="29"/>
      <c r="O20" s="29"/>
      <c r="P20" s="29"/>
      <c r="Q20" s="29"/>
      <c r="R20" s="30">
        <v>1.5</v>
      </c>
      <c r="S20" s="31"/>
      <c r="T20" s="35">
        <f t="shared" si="1"/>
        <v>0</v>
      </c>
    </row>
    <row r="21" spans="2:20" ht="15">
      <c r="B21" s="60">
        <v>11</v>
      </c>
      <c r="C21" s="61"/>
      <c r="D21" s="62"/>
      <c r="E21" s="63"/>
      <c r="F21" s="64"/>
      <c r="G21" s="65"/>
      <c r="H21" s="96">
        <f t="shared" si="3"/>
        <v>1.5</v>
      </c>
      <c r="I21" s="97">
        <v>0</v>
      </c>
      <c r="J21" s="98">
        <f t="shared" si="0"/>
        <v>0</v>
      </c>
      <c r="K21" s="28">
        <v>11</v>
      </c>
      <c r="L21" s="28"/>
      <c r="M21" s="28"/>
      <c r="N21" s="29"/>
      <c r="O21" s="29"/>
      <c r="P21" s="29"/>
      <c r="Q21" s="29"/>
      <c r="R21" s="30">
        <v>1.5</v>
      </c>
      <c r="S21" s="31"/>
      <c r="T21" s="35">
        <f t="shared" si="1"/>
        <v>0</v>
      </c>
    </row>
    <row r="22" spans="2:20" ht="15">
      <c r="B22" s="60">
        <v>12</v>
      </c>
      <c r="C22" s="61"/>
      <c r="D22" s="62"/>
      <c r="E22" s="63"/>
      <c r="F22" s="64"/>
      <c r="G22" s="65"/>
      <c r="H22" s="96">
        <f t="shared" si="3"/>
        <v>1.5</v>
      </c>
      <c r="I22" s="97">
        <v>0</v>
      </c>
      <c r="J22" s="98">
        <f t="shared" si="0"/>
        <v>0</v>
      </c>
      <c r="K22" s="28">
        <v>12</v>
      </c>
      <c r="L22" s="28"/>
      <c r="M22" s="28"/>
      <c r="N22" s="29"/>
      <c r="O22" s="29"/>
      <c r="P22" s="29"/>
      <c r="Q22" s="29"/>
      <c r="R22" s="30">
        <v>1.5</v>
      </c>
      <c r="S22" s="31"/>
      <c r="T22" s="35">
        <f t="shared" si="1"/>
        <v>0</v>
      </c>
    </row>
    <row r="23" spans="2:20" ht="15">
      <c r="B23" s="60">
        <v>13</v>
      </c>
      <c r="C23" s="61"/>
      <c r="D23" s="62"/>
      <c r="E23" s="63"/>
      <c r="F23" s="64"/>
      <c r="G23" s="65"/>
      <c r="H23" s="96">
        <f t="shared" si="3"/>
        <v>1.5</v>
      </c>
      <c r="I23" s="97">
        <v>0</v>
      </c>
      <c r="J23" s="98">
        <f t="shared" si="0"/>
        <v>0</v>
      </c>
      <c r="K23" s="28">
        <v>13</v>
      </c>
      <c r="L23" s="28"/>
      <c r="M23" s="28"/>
      <c r="N23" s="29"/>
      <c r="O23" s="29"/>
      <c r="P23" s="29"/>
      <c r="Q23" s="29"/>
      <c r="R23" s="30">
        <v>1.5</v>
      </c>
      <c r="S23" s="31"/>
      <c r="T23" s="35">
        <f t="shared" si="1"/>
        <v>0</v>
      </c>
    </row>
    <row r="24" spans="2:20" ht="15">
      <c r="B24" s="60">
        <v>14</v>
      </c>
      <c r="C24" s="61"/>
      <c r="D24" s="62"/>
      <c r="E24" s="63"/>
      <c r="F24" s="64"/>
      <c r="G24" s="65"/>
      <c r="H24" s="96">
        <f t="shared" si="3"/>
        <v>1.5</v>
      </c>
      <c r="I24" s="97">
        <v>0</v>
      </c>
      <c r="J24" s="98">
        <f t="shared" si="0"/>
        <v>0</v>
      </c>
      <c r="K24" s="28">
        <v>14</v>
      </c>
      <c r="L24" s="28"/>
      <c r="M24" s="28"/>
      <c r="N24" s="29"/>
      <c r="O24" s="29"/>
      <c r="P24" s="29"/>
      <c r="Q24" s="29"/>
      <c r="R24" s="30">
        <v>1.5</v>
      </c>
      <c r="S24" s="31"/>
      <c r="T24" s="35">
        <f t="shared" si="1"/>
        <v>0</v>
      </c>
    </row>
    <row r="25" spans="2:20" ht="15">
      <c r="B25" s="60">
        <v>15</v>
      </c>
      <c r="C25" s="61"/>
      <c r="D25" s="62"/>
      <c r="E25" s="63"/>
      <c r="F25" s="64"/>
      <c r="G25" s="65"/>
      <c r="H25" s="96">
        <f t="shared" si="3"/>
        <v>1.5</v>
      </c>
      <c r="I25" s="97">
        <v>0</v>
      </c>
      <c r="J25" s="98">
        <f t="shared" si="0"/>
        <v>0</v>
      </c>
      <c r="K25" s="28">
        <v>15</v>
      </c>
      <c r="L25" s="28"/>
      <c r="M25" s="28"/>
      <c r="N25" s="29"/>
      <c r="O25" s="29"/>
      <c r="P25" s="29"/>
      <c r="Q25" s="29"/>
      <c r="R25" s="30">
        <v>1.5</v>
      </c>
      <c r="S25" s="31"/>
      <c r="T25" s="35">
        <f t="shared" si="1"/>
        <v>0</v>
      </c>
    </row>
    <row r="26" spans="2:20" ht="15">
      <c r="B26" s="60">
        <v>16</v>
      </c>
      <c r="C26" s="61"/>
      <c r="D26" s="62"/>
      <c r="E26" s="63"/>
      <c r="F26" s="64"/>
      <c r="G26" s="65"/>
      <c r="H26" s="96">
        <f t="shared" si="3"/>
        <v>1.5</v>
      </c>
      <c r="I26" s="97">
        <v>0</v>
      </c>
      <c r="J26" s="98">
        <f t="shared" si="0"/>
        <v>0</v>
      </c>
      <c r="K26" s="28">
        <v>16</v>
      </c>
      <c r="L26" s="28"/>
      <c r="M26" s="28"/>
      <c r="N26" s="29"/>
      <c r="O26" s="29"/>
      <c r="P26" s="29"/>
      <c r="Q26" s="29"/>
      <c r="R26" s="30">
        <v>1.5</v>
      </c>
      <c r="S26" s="31"/>
      <c r="T26" s="35">
        <f t="shared" si="1"/>
        <v>0</v>
      </c>
    </row>
    <row r="27" spans="2:20" ht="15">
      <c r="B27" s="60">
        <v>17</v>
      </c>
      <c r="C27" s="61"/>
      <c r="D27" s="62"/>
      <c r="E27" s="63"/>
      <c r="F27" s="64"/>
      <c r="G27" s="65"/>
      <c r="H27" s="96">
        <f t="shared" si="3"/>
        <v>1.5</v>
      </c>
      <c r="I27" s="97">
        <v>0</v>
      </c>
      <c r="J27" s="98">
        <f t="shared" si="0"/>
        <v>0</v>
      </c>
      <c r="K27" s="28">
        <v>17</v>
      </c>
      <c r="L27" s="28"/>
      <c r="M27" s="28"/>
      <c r="N27" s="29"/>
      <c r="O27" s="29"/>
      <c r="P27" s="29"/>
      <c r="Q27" s="29"/>
      <c r="R27" s="30">
        <v>1.5</v>
      </c>
      <c r="S27" s="31"/>
      <c r="T27" s="35">
        <f t="shared" si="1"/>
        <v>0</v>
      </c>
    </row>
    <row r="28" spans="2:20" ht="15.75" thickBot="1">
      <c r="B28" s="60">
        <v>18</v>
      </c>
      <c r="C28" s="66"/>
      <c r="D28" s="67"/>
      <c r="E28" s="68"/>
      <c r="F28" s="64"/>
      <c r="G28" s="65"/>
      <c r="H28" s="99">
        <f t="shared" si="3"/>
        <v>1.5</v>
      </c>
      <c r="I28" s="100">
        <v>0</v>
      </c>
      <c r="J28" s="101">
        <f t="shared" si="0"/>
        <v>0</v>
      </c>
      <c r="K28" s="28">
        <v>18</v>
      </c>
      <c r="L28" s="28"/>
      <c r="M28" s="28"/>
      <c r="N28" s="29"/>
      <c r="O28" s="29"/>
      <c r="P28" s="29"/>
      <c r="Q28" s="29"/>
      <c r="R28" s="32">
        <v>1.5</v>
      </c>
      <c r="S28" s="33"/>
      <c r="T28" s="35">
        <f t="shared" si="1"/>
        <v>0</v>
      </c>
    </row>
    <row r="29" spans="2:10" ht="15">
      <c r="B29" s="69" t="s">
        <v>17</v>
      </c>
      <c r="C29" s="70"/>
      <c r="D29" s="38"/>
      <c r="E29" s="38"/>
      <c r="F29" s="71"/>
      <c r="G29" s="72" t="s">
        <v>3</v>
      </c>
      <c r="H29" s="73"/>
      <c r="I29" s="74"/>
      <c r="J29" s="75">
        <f>SUM(J11:J28)</f>
        <v>261809</v>
      </c>
    </row>
    <row r="30" spans="2:10" ht="15">
      <c r="B30" s="76"/>
      <c r="C30" s="77"/>
      <c r="D30" s="78"/>
      <c r="E30" s="43"/>
      <c r="F30" s="79"/>
      <c r="G30" s="80" t="s">
        <v>13</v>
      </c>
      <c r="H30" s="81"/>
      <c r="I30" s="82"/>
      <c r="J30" s="83">
        <f>J29*I30</f>
        <v>0</v>
      </c>
    </row>
    <row r="31" spans="2:10" ht="15">
      <c r="B31" s="42"/>
      <c r="C31" s="43"/>
      <c r="D31" s="43"/>
      <c r="E31" s="43"/>
      <c r="F31" s="84"/>
      <c r="G31" s="85" t="s">
        <v>4</v>
      </c>
      <c r="H31" s="77"/>
      <c r="I31" s="86"/>
      <c r="J31" s="83">
        <f>J29-J30</f>
        <v>261809</v>
      </c>
    </row>
    <row r="32" spans="2:10" ht="15">
      <c r="B32" s="42"/>
      <c r="C32" s="43"/>
      <c r="D32" s="43"/>
      <c r="E32" s="43"/>
      <c r="F32" s="79"/>
      <c r="G32" s="80">
        <v>0.19</v>
      </c>
      <c r="H32" s="81"/>
      <c r="I32" s="82">
        <v>0.19</v>
      </c>
      <c r="J32" s="83">
        <f>J31*I32</f>
        <v>49743.71</v>
      </c>
    </row>
    <row r="33" spans="2:10" ht="15.75" thickBot="1">
      <c r="B33" s="48"/>
      <c r="C33" s="49"/>
      <c r="D33" s="49"/>
      <c r="E33" s="49"/>
      <c r="F33" s="87"/>
      <c r="G33" s="88" t="s">
        <v>2</v>
      </c>
      <c r="H33" s="89"/>
      <c r="I33" s="90"/>
      <c r="J33" s="91">
        <f>J31+J32</f>
        <v>311552.71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6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6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7" ht="15">
      <c r="A107">
        <v>106</v>
      </c>
      <c r="B107" s="36" t="s">
        <v>596</v>
      </c>
      <c r="C107" s="105" t="s">
        <v>595</v>
      </c>
      <c r="G107" t="s">
        <v>597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2013-09-26T19:56:22Z</cp:lastPrinted>
  <dcterms:created xsi:type="dcterms:W3CDTF">2013-07-12T05:01:37Z</dcterms:created>
  <dcterms:modified xsi:type="dcterms:W3CDTF">2013-09-26T19:57:16Z</dcterms:modified>
  <cp:category/>
  <cp:version/>
  <cp:contentType/>
  <cp:contentStatus/>
</cp:coreProperties>
</file>