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AG34" authorId="0">
      <text>
        <r>
          <rPr>
            <b/>
            <sz val="9"/>
            <rFont val="Tahoma"/>
            <family val="0"/>
          </rPr>
          <t>riveraravera:</t>
        </r>
        <r>
          <rPr>
            <sz val="9"/>
            <rFont val="Tahoma"/>
            <family val="0"/>
          </rPr>
          <t xml:space="preserve">
2470</t>
        </r>
      </text>
    </comment>
    <comment ref="AG35" authorId="0">
      <text>
        <r>
          <rPr>
            <b/>
            <sz val="9"/>
            <rFont val="Tahoma"/>
            <family val="0"/>
          </rPr>
          <t>riveraravera:</t>
        </r>
        <r>
          <rPr>
            <sz val="9"/>
            <rFont val="Tahoma"/>
            <family val="0"/>
          </rPr>
          <t xml:space="preserve">
2931</t>
        </r>
      </text>
    </comment>
  </commentList>
</comments>
</file>

<file path=xl/sharedStrings.xml><?xml version="1.0" encoding="utf-8"?>
<sst xmlns="http://schemas.openxmlformats.org/spreadsheetml/2006/main" count="96" uniqueCount="77">
  <si>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</si>
  <si>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</si>
  <si>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</si>
  <si>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</si>
  <si>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</si>
  <si>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</si>
  <si>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</si>
  <si>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</si>
  <si>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</si>
  <si>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</si>
  <si>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</si>
  <si>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</si>
  <si>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</si>
  <si>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</si>
  <si>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</si>
  <si>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</si>
  <si>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</si>
  <si>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</si>
  <si>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</si>
  <si>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</si>
  <si>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</si>
  <si>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</si>
  <si>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</si>
  <si>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</si>
  <si>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</si>
  <si>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</si>
  <si>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</si>
  <si>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</si>
  <si>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>Maipu</t>
  </si>
  <si>
    <t>Gaston Sabathier</t>
  </si>
  <si>
    <t xml:space="preserve">OBSERVACIONES:  </t>
  </si>
  <si>
    <t>plazo de entrega a convenir</t>
  </si>
  <si>
    <t>Niple HE 1/2x7/8 pulg</t>
  </si>
  <si>
    <t xml:space="preserve">Tuerca mecanizada 1/2 pulg </t>
  </si>
  <si>
    <t xml:space="preserve">Tuerca mecanizada 3/8 pulg </t>
  </si>
  <si>
    <t>Niple HE 1/4x7/8 pulg</t>
  </si>
  <si>
    <t>Niple HE 7/8x7/8 pulg izq</t>
  </si>
  <si>
    <t>Niple HE 7/8x3/4 pulg conico</t>
  </si>
  <si>
    <t>Niple pool 7/8 HE x3/8 pulg SO cola</t>
  </si>
  <si>
    <t>cotizaciones según muestra (min 100 unidades)</t>
  </si>
  <si>
    <t>Sergas Ingenieria</t>
  </si>
  <si>
    <t>79777790-0</t>
  </si>
  <si>
    <t>Reparacion sistema de gas</t>
  </si>
  <si>
    <t>Santa Marta Nª1147</t>
  </si>
  <si>
    <t>1 era cotizacion</t>
  </si>
  <si>
    <t>30%+</t>
  </si>
  <si>
    <t>cantidad fabricar</t>
  </si>
  <si>
    <t>valor produccion</t>
  </si>
  <si>
    <t>Valor maquina</t>
  </si>
  <si>
    <t>materia Prima</t>
  </si>
  <si>
    <t>m</t>
  </si>
  <si>
    <t>MM</t>
  </si>
  <si>
    <t>hex 1.1/8</t>
  </si>
  <si>
    <t>hex 7/8</t>
  </si>
  <si>
    <t>3 y 7</t>
  </si>
  <si>
    <t>red 3/4, 4.7 m</t>
  </si>
  <si>
    <t>kex 7/8</t>
  </si>
  <si>
    <t>12 m hex 1.1/8</t>
  </si>
  <si>
    <t>total</t>
  </si>
  <si>
    <t>18 m hex 7/8</t>
  </si>
  <si>
    <t>kg/m</t>
  </si>
  <si>
    <t>$/kg</t>
  </si>
  <si>
    <t>5 m red 3/4</t>
  </si>
  <si>
    <t>$</t>
  </si>
  <si>
    <t>trabajadores</t>
  </si>
  <si>
    <t>salomon</t>
  </si>
  <si>
    <t>julio Vera</t>
  </si>
  <si>
    <t>precio JV ($)</t>
  </si>
  <si>
    <t>pventa (1 COTIZACION)</t>
  </si>
  <si>
    <t>MP DIPROMETAL ($)</t>
  </si>
  <si>
    <t>MP CEMBRASS</t>
  </si>
  <si>
    <t>PRECIO DIPRO</t>
  </si>
  <si>
    <t>PRECIO CEMBRAS</t>
  </si>
  <si>
    <t>MARGEN DIPRO</t>
  </si>
  <si>
    <t>MARGEN CEMBRASS</t>
  </si>
  <si>
    <t>N°  708</t>
  </si>
  <si>
    <r>
      <t xml:space="preserve">            Fecha Emisión: </t>
    </r>
    <r>
      <rPr>
        <sz val="9"/>
        <rFont val="Arial Black"/>
        <family val="2"/>
      </rPr>
      <t xml:space="preserve">  03 Julio  2013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</si>
</sst>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sz val="12"/>
      <name val="Angsana New"/>
      <family val="1"/>
    </font>
    <font>
      <sz val="12"/>
      <name val="Arial"/>
      <family val="2"/>
    </font>
    <font>
      <b/>
      <sz val="9"/>
      <name val="Arial"/>
      <family val="2"/>
    </font>
    <font>
      <u val="single"/>
      <sz val="12"/>
      <name val="宋体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5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45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8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1" fontId="0" fillId="0" borderId="21" xfId="0" applyNumberForma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showGridLines="0" tabSelected="1" zoomScalePageLayoutView="0" workbookViewId="0" topLeftCell="A1">
      <selection activeCell="I11" sqref="I1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3" width="4.625" style="0" customWidth="1"/>
    <col min="14" max="15" width="6.875" style="0" customWidth="1"/>
    <col min="22" max="22" width="14.375" style="0" customWidth="1"/>
    <col min="26" max="26" width="16.00390625" style="0" customWidth="1"/>
    <col min="28" max="28" width="15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7" ht="36.75" customHeight="1">
      <c r="A3" s="7"/>
      <c r="B3" s="14"/>
      <c r="C3" s="107"/>
      <c r="D3" s="107"/>
      <c r="E3" s="107"/>
      <c r="F3" s="16"/>
      <c r="G3" s="16"/>
      <c r="H3" s="16"/>
      <c r="I3" s="102" t="s">
        <v>10</v>
      </c>
      <c r="J3" s="102"/>
      <c r="K3" s="8"/>
      <c r="Q3" s="24"/>
    </row>
    <row r="4" spans="1:17" ht="19.5" customHeight="1">
      <c r="A4" s="7"/>
      <c r="B4" s="14"/>
      <c r="C4" s="16" t="s">
        <v>25</v>
      </c>
      <c r="D4" s="58"/>
      <c r="E4" s="58"/>
      <c r="F4" s="16"/>
      <c r="G4" s="16"/>
      <c r="H4" s="16"/>
      <c r="I4" s="103" t="s">
        <v>75</v>
      </c>
      <c r="J4" s="103"/>
      <c r="K4" s="8"/>
      <c r="Q4" s="24"/>
    </row>
    <row r="5" spans="1:17" ht="10.5" customHeight="1">
      <c r="A5" s="7"/>
      <c r="B5" s="14"/>
      <c r="C5" s="16" t="s">
        <v>27</v>
      </c>
      <c r="D5" s="58"/>
      <c r="E5" s="58"/>
      <c r="F5" s="16"/>
      <c r="G5" s="16"/>
      <c r="H5" s="16"/>
      <c r="I5" s="59"/>
      <c r="J5" s="59"/>
      <c r="K5" s="8"/>
      <c r="Q5" s="24"/>
    </row>
    <row r="6" spans="1:11" ht="15" customHeight="1">
      <c r="A6" s="7"/>
      <c r="B6" s="14"/>
      <c r="C6" s="60" t="s">
        <v>26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22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23</v>
      </c>
      <c r="D8" s="16"/>
      <c r="E8" s="16"/>
      <c r="F8" s="7"/>
      <c r="G8" s="7"/>
      <c r="H8" s="16"/>
      <c r="I8" s="104"/>
      <c r="J8" s="104"/>
      <c r="K8" s="8"/>
    </row>
    <row r="9" spans="1:11" ht="15" customHeight="1">
      <c r="A9" s="7"/>
      <c r="B9" s="14"/>
      <c r="C9" s="41" t="s">
        <v>14</v>
      </c>
      <c r="D9" s="41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/>
      <c r="D10" s="16"/>
      <c r="E10" s="7"/>
      <c r="F10" s="16"/>
      <c r="G10" s="16"/>
      <c r="H10" s="32" t="s">
        <v>76</v>
      </c>
      <c r="I10" s="32"/>
      <c r="J10" s="7"/>
      <c r="K10" s="8"/>
    </row>
    <row r="11" spans="1:11" ht="25.5" customHeight="1" thickBot="1">
      <c r="A11" s="7"/>
      <c r="B11" s="14"/>
      <c r="C11" s="83"/>
      <c r="D11" s="83"/>
      <c r="E11" s="83"/>
      <c r="F11" s="5"/>
      <c r="G11" s="7"/>
      <c r="H11" s="7"/>
      <c r="I11" s="7"/>
      <c r="J11" s="7"/>
      <c r="K11" s="8"/>
    </row>
    <row r="12" spans="1:11" ht="14.25" customHeight="1">
      <c r="A12" s="7"/>
      <c r="B12" s="14"/>
      <c r="C12" s="105" t="s">
        <v>18</v>
      </c>
      <c r="D12" s="106"/>
      <c r="E12" s="34" t="s">
        <v>40</v>
      </c>
      <c r="F12" s="3"/>
      <c r="G12" s="3"/>
      <c r="H12" s="3"/>
      <c r="I12" s="35"/>
      <c r="J12" s="36"/>
      <c r="K12" s="8"/>
    </row>
    <row r="13" spans="1:11" ht="15">
      <c r="A13" s="7"/>
      <c r="B13" s="14"/>
      <c r="C13" s="93" t="s">
        <v>17</v>
      </c>
      <c r="D13" s="94"/>
      <c r="E13" s="29" t="s">
        <v>41</v>
      </c>
      <c r="F13" s="5"/>
      <c r="G13" s="5"/>
      <c r="H13" s="5"/>
      <c r="I13" s="18" t="s">
        <v>24</v>
      </c>
      <c r="J13" s="37"/>
      <c r="K13" s="8"/>
    </row>
    <row r="14" spans="1:11" ht="14.25" customHeight="1">
      <c r="A14" s="7"/>
      <c r="B14" s="14"/>
      <c r="C14" s="93" t="s">
        <v>16</v>
      </c>
      <c r="D14" s="94"/>
      <c r="E14" s="29" t="s">
        <v>42</v>
      </c>
      <c r="F14" s="5"/>
      <c r="G14" s="5"/>
      <c r="H14" s="5"/>
      <c r="I14" s="28"/>
      <c r="J14" s="37"/>
      <c r="K14" s="8"/>
    </row>
    <row r="15" spans="1:11" ht="14.25" customHeight="1">
      <c r="A15" s="7"/>
      <c r="B15" s="14"/>
      <c r="C15" s="93" t="s">
        <v>13</v>
      </c>
      <c r="D15" s="94"/>
      <c r="E15" s="29" t="s">
        <v>43</v>
      </c>
      <c r="F15" s="5"/>
      <c r="G15" s="5"/>
      <c r="H15" s="5"/>
      <c r="I15" s="33"/>
      <c r="J15" s="37"/>
      <c r="K15" s="8"/>
    </row>
    <row r="16" spans="1:11" ht="14.25" customHeight="1">
      <c r="A16" s="7"/>
      <c r="B16" s="14"/>
      <c r="C16" s="93" t="s">
        <v>1</v>
      </c>
      <c r="D16" s="94"/>
      <c r="E16" s="29" t="s">
        <v>28</v>
      </c>
      <c r="F16" s="5" t="s">
        <v>21</v>
      </c>
      <c r="G16" s="47" t="s">
        <v>9</v>
      </c>
      <c r="I16" s="33"/>
      <c r="J16" s="37"/>
      <c r="K16" s="8"/>
    </row>
    <row r="17" spans="1:11" ht="15">
      <c r="A17" s="7"/>
      <c r="B17" s="14"/>
      <c r="C17" s="93" t="s">
        <v>0</v>
      </c>
      <c r="D17" s="94"/>
      <c r="E17" s="29" t="s">
        <v>29</v>
      </c>
      <c r="F17" s="5"/>
      <c r="G17" s="5"/>
      <c r="H17" s="5"/>
      <c r="I17" s="33"/>
      <c r="J17" s="37"/>
      <c r="K17" s="8"/>
    </row>
    <row r="18" spans="1:11" ht="15">
      <c r="A18" s="7"/>
      <c r="B18" s="14"/>
      <c r="C18" s="93" t="s">
        <v>15</v>
      </c>
      <c r="D18" s="94"/>
      <c r="E18" s="29"/>
      <c r="F18" s="5"/>
      <c r="G18" s="5"/>
      <c r="H18" s="5"/>
      <c r="I18" s="33"/>
      <c r="J18" s="37"/>
      <c r="K18" s="8"/>
    </row>
    <row r="19" spans="1:11" ht="15.75" thickBot="1">
      <c r="A19" s="7"/>
      <c r="B19" s="14"/>
      <c r="C19" s="95" t="s">
        <v>19</v>
      </c>
      <c r="D19" s="96"/>
      <c r="E19" s="42"/>
      <c r="F19" s="23"/>
      <c r="G19" s="101"/>
      <c r="H19" s="101"/>
      <c r="I19" s="38"/>
      <c r="J19" s="39"/>
      <c r="K19" s="8"/>
    </row>
    <row r="20" spans="1:24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  <c r="X20" t="s">
        <v>49</v>
      </c>
    </row>
    <row r="21" spans="1:33" ht="15.75" thickBot="1">
      <c r="A21" s="40"/>
      <c r="B21" s="19"/>
      <c r="C21" s="43" t="s">
        <v>20</v>
      </c>
      <c r="D21" s="98" t="s">
        <v>7</v>
      </c>
      <c r="E21" s="99"/>
      <c r="F21" s="43" t="s">
        <v>6</v>
      </c>
      <c r="G21" s="43" t="s">
        <v>11</v>
      </c>
      <c r="H21" s="43" t="s">
        <v>5</v>
      </c>
      <c r="I21" s="46" t="s">
        <v>4</v>
      </c>
      <c r="J21" s="27" t="s">
        <v>8</v>
      </c>
      <c r="K21" s="20"/>
      <c r="N21" s="69">
        <v>0.05</v>
      </c>
      <c r="O21" s="69"/>
      <c r="P21" s="67" t="s">
        <v>44</v>
      </c>
      <c r="Q21" s="65" t="s">
        <v>45</v>
      </c>
      <c r="R21" s="68" t="s">
        <v>46</v>
      </c>
      <c r="S21" s="68" t="s">
        <v>47</v>
      </c>
      <c r="T21" s="68" t="s">
        <v>48</v>
      </c>
      <c r="U21" s="68" t="s">
        <v>66</v>
      </c>
      <c r="V21" s="74" t="s">
        <v>64</v>
      </c>
      <c r="W21" s="74" t="s">
        <v>65</v>
      </c>
      <c r="X21" s="71" t="s">
        <v>50</v>
      </c>
      <c r="AA21" s="70" t="s">
        <v>51</v>
      </c>
      <c r="AC21" t="s">
        <v>58</v>
      </c>
      <c r="AE21" t="s">
        <v>63</v>
      </c>
      <c r="AF21" t="s">
        <v>60</v>
      </c>
      <c r="AG21" t="s">
        <v>61</v>
      </c>
    </row>
    <row r="22" spans="1:35" ht="18">
      <c r="A22" s="76">
        <v>1</v>
      </c>
      <c r="B22" s="14"/>
      <c r="C22" s="44">
        <v>1</v>
      </c>
      <c r="D22" s="88" t="s">
        <v>33</v>
      </c>
      <c r="E22" s="100"/>
      <c r="F22" s="44">
        <v>100</v>
      </c>
      <c r="G22" s="44" t="s">
        <v>11</v>
      </c>
      <c r="H22" s="53">
        <v>2203</v>
      </c>
      <c r="I22" s="57">
        <v>12</v>
      </c>
      <c r="J22" s="62">
        <f aca="true" t="shared" si="0" ref="J22:J28">+F22*H22*(1-I22/100)</f>
        <v>193864</v>
      </c>
      <c r="K22" s="8"/>
      <c r="L22">
        <v>2319</v>
      </c>
      <c r="N22">
        <f>+L22*(1-N21)</f>
        <v>2203.0499999999997</v>
      </c>
      <c r="O22">
        <v>1800</v>
      </c>
      <c r="P22" s="65">
        <v>1552</v>
      </c>
      <c r="Q22" s="66">
        <f>+P22*1.3</f>
        <v>2017.6000000000001</v>
      </c>
      <c r="R22">
        <v>200</v>
      </c>
      <c r="S22">
        <v>199</v>
      </c>
      <c r="T22">
        <v>660</v>
      </c>
      <c r="U22" s="73">
        <v>400</v>
      </c>
      <c r="V22" s="75">
        <f>+S22*F22</f>
        <v>19900</v>
      </c>
      <c r="W22" s="75">
        <f>+T22*F22</f>
        <v>66000</v>
      </c>
      <c r="X22">
        <f>+AA22/1000*F22</f>
        <v>3</v>
      </c>
      <c r="Y22" t="s">
        <v>52</v>
      </c>
      <c r="AA22">
        <v>30</v>
      </c>
      <c r="AC22" t="s">
        <v>57</v>
      </c>
      <c r="AE22" s="73">
        <f>12*AF22*AG22</f>
        <v>294505.2</v>
      </c>
      <c r="AF22" s="72">
        <v>6.03</v>
      </c>
      <c r="AG22">
        <v>4070</v>
      </c>
      <c r="AI22">
        <f>+AF22*12</f>
        <v>72.36</v>
      </c>
    </row>
    <row r="23" spans="1:35" ht="18">
      <c r="A23" s="76">
        <v>2</v>
      </c>
      <c r="B23" s="14"/>
      <c r="C23" s="48">
        <v>2</v>
      </c>
      <c r="D23" s="90" t="s">
        <v>32</v>
      </c>
      <c r="E23" s="97"/>
      <c r="F23" s="48">
        <v>100</v>
      </c>
      <c r="G23" s="61" t="s">
        <v>11</v>
      </c>
      <c r="H23" s="54">
        <v>2184</v>
      </c>
      <c r="I23" s="49">
        <v>12</v>
      </c>
      <c r="J23" s="51">
        <f t="shared" si="0"/>
        <v>192192</v>
      </c>
      <c r="K23" s="8"/>
      <c r="L23">
        <v>2184</v>
      </c>
      <c r="N23">
        <f aca="true" t="shared" si="1" ref="N23:N28">+(L23+M23)*(1-0.05)</f>
        <v>2074.7999999999997</v>
      </c>
      <c r="O23">
        <v>1180</v>
      </c>
      <c r="P23" s="65">
        <v>1725</v>
      </c>
      <c r="Q23" s="66">
        <f aca="true" t="shared" si="2" ref="Q23:Q28">+P23*1.3</f>
        <v>2242.5</v>
      </c>
      <c r="R23">
        <v>200</v>
      </c>
      <c r="S23">
        <v>187</v>
      </c>
      <c r="T23">
        <v>624</v>
      </c>
      <c r="U23" s="73">
        <f>+T23*(1-0.38)</f>
        <v>386.88</v>
      </c>
      <c r="V23" s="75">
        <f aca="true" t="shared" si="3" ref="V23:V28">+S23*F23</f>
        <v>18700</v>
      </c>
      <c r="W23" s="75">
        <f aca="true" t="shared" si="4" ref="W23:W28">+T23*F23</f>
        <v>62400</v>
      </c>
      <c r="X23">
        <f aca="true" t="shared" si="5" ref="X23:X28">+AA23/1000*F23</f>
        <v>4.3</v>
      </c>
      <c r="Y23" t="s">
        <v>53</v>
      </c>
      <c r="AA23">
        <v>43</v>
      </c>
      <c r="AC23" t="s">
        <v>59</v>
      </c>
      <c r="AE23" s="73">
        <f>12*AF23*AG23</f>
        <v>178266</v>
      </c>
      <c r="AF23" s="72">
        <v>3.65</v>
      </c>
      <c r="AG23">
        <v>4070</v>
      </c>
      <c r="AI23">
        <f>+AF23*18</f>
        <v>65.7</v>
      </c>
    </row>
    <row r="24" spans="1:35" ht="18.75" customHeight="1">
      <c r="A24" s="76" t="s">
        <v>54</v>
      </c>
      <c r="B24" s="14"/>
      <c r="C24" s="48">
        <v>3</v>
      </c>
      <c r="D24" s="85" t="s">
        <v>38</v>
      </c>
      <c r="E24" s="92"/>
      <c r="F24" s="51">
        <v>100</v>
      </c>
      <c r="G24" s="61" t="s">
        <v>11</v>
      </c>
      <c r="H24" s="51">
        <v>2970</v>
      </c>
      <c r="I24" s="49">
        <v>12</v>
      </c>
      <c r="J24" s="51">
        <f t="shared" si="0"/>
        <v>261360</v>
      </c>
      <c r="K24" s="8"/>
      <c r="L24">
        <v>1566</v>
      </c>
      <c r="M24">
        <v>1560</v>
      </c>
      <c r="N24">
        <f t="shared" si="1"/>
        <v>2969.7</v>
      </c>
      <c r="P24" s="65">
        <v>1900</v>
      </c>
      <c r="Q24" s="66">
        <f t="shared" si="2"/>
        <v>2470</v>
      </c>
      <c r="R24">
        <v>100</v>
      </c>
      <c r="S24">
        <v>268</v>
      </c>
      <c r="T24">
        <v>890</v>
      </c>
      <c r="U24" s="73">
        <v>650</v>
      </c>
      <c r="V24" s="75">
        <f t="shared" si="3"/>
        <v>26800</v>
      </c>
      <c r="W24" s="75">
        <f t="shared" si="4"/>
        <v>89000</v>
      </c>
      <c r="X24">
        <f t="shared" si="5"/>
        <v>3.3000000000000003</v>
      </c>
      <c r="Y24" t="s">
        <v>53</v>
      </c>
      <c r="Z24" t="s">
        <v>55</v>
      </c>
      <c r="AA24">
        <v>33</v>
      </c>
      <c r="AC24" t="s">
        <v>62</v>
      </c>
      <c r="AE24" s="73">
        <f>12*AF24*AG24</f>
        <v>116727.6</v>
      </c>
      <c r="AF24" s="72">
        <v>2.39</v>
      </c>
      <c r="AG24">
        <v>4070</v>
      </c>
      <c r="AI24">
        <f>+AF24*5</f>
        <v>11.950000000000001</v>
      </c>
    </row>
    <row r="25" spans="1:35" ht="18.75" customHeight="1">
      <c r="A25" s="76">
        <v>4</v>
      </c>
      <c r="B25" s="14"/>
      <c r="C25" s="48">
        <v>4</v>
      </c>
      <c r="D25" s="90" t="s">
        <v>37</v>
      </c>
      <c r="E25" s="97"/>
      <c r="F25" s="51">
        <v>100</v>
      </c>
      <c r="G25" s="61" t="s">
        <v>11</v>
      </c>
      <c r="H25" s="51">
        <v>4080</v>
      </c>
      <c r="I25" s="49">
        <v>12</v>
      </c>
      <c r="J25" s="51">
        <f t="shared" si="0"/>
        <v>359040</v>
      </c>
      <c r="K25" s="8"/>
      <c r="L25">
        <v>4295</v>
      </c>
      <c r="N25">
        <f t="shared" si="1"/>
        <v>4080.25</v>
      </c>
      <c r="P25" s="65">
        <v>2874</v>
      </c>
      <c r="Q25" s="66">
        <f t="shared" si="2"/>
        <v>3736.2000000000003</v>
      </c>
      <c r="R25">
        <v>100</v>
      </c>
      <c r="S25">
        <v>368</v>
      </c>
      <c r="T25">
        <v>1227</v>
      </c>
      <c r="U25" s="73">
        <v>720</v>
      </c>
      <c r="V25" s="75">
        <f t="shared" si="3"/>
        <v>36800</v>
      </c>
      <c r="W25" s="75">
        <f t="shared" si="4"/>
        <v>122700</v>
      </c>
      <c r="X25">
        <f t="shared" si="5"/>
        <v>5.2</v>
      </c>
      <c r="Y25" t="s">
        <v>52</v>
      </c>
      <c r="AA25">
        <v>52</v>
      </c>
      <c r="AE25" s="73"/>
      <c r="AI25">
        <f>+SUM(AI22:AI24)</f>
        <v>150.01</v>
      </c>
    </row>
    <row r="26" spans="1:31" ht="18.75" customHeight="1">
      <c r="A26" s="77">
        <v>5</v>
      </c>
      <c r="B26" s="14"/>
      <c r="C26" s="48">
        <v>5</v>
      </c>
      <c r="D26" s="85" t="s">
        <v>34</v>
      </c>
      <c r="E26" s="92"/>
      <c r="F26" s="51">
        <v>100</v>
      </c>
      <c r="G26" s="61" t="s">
        <v>11</v>
      </c>
      <c r="H26" s="51">
        <v>2013</v>
      </c>
      <c r="I26" s="49">
        <v>12</v>
      </c>
      <c r="J26" s="51">
        <f t="shared" si="0"/>
        <v>177144</v>
      </c>
      <c r="K26" s="8"/>
      <c r="L26">
        <v>2119</v>
      </c>
      <c r="N26">
        <f t="shared" si="1"/>
        <v>2013.05</v>
      </c>
      <c r="P26" s="65">
        <v>1345</v>
      </c>
      <c r="Q26" s="66">
        <f t="shared" si="2"/>
        <v>1748.5</v>
      </c>
      <c r="R26">
        <v>200</v>
      </c>
      <c r="S26">
        <v>182</v>
      </c>
      <c r="T26">
        <v>605</v>
      </c>
      <c r="U26" s="73">
        <v>400</v>
      </c>
      <c r="V26" s="75">
        <f t="shared" si="3"/>
        <v>18200</v>
      </c>
      <c r="W26" s="75">
        <f t="shared" si="4"/>
        <v>60500</v>
      </c>
      <c r="X26">
        <f t="shared" si="5"/>
        <v>3</v>
      </c>
      <c r="Y26" t="s">
        <v>52</v>
      </c>
      <c r="AA26">
        <v>30</v>
      </c>
      <c r="AE26" s="73">
        <f>+AE22+AE23+AE24</f>
        <v>589498.8</v>
      </c>
    </row>
    <row r="27" spans="1:27" ht="18.75" customHeight="1">
      <c r="A27" s="77">
        <v>8</v>
      </c>
      <c r="B27" s="14"/>
      <c r="C27" s="48">
        <v>6</v>
      </c>
      <c r="D27" s="85" t="s">
        <v>35</v>
      </c>
      <c r="E27" s="92"/>
      <c r="F27" s="51">
        <v>100</v>
      </c>
      <c r="G27" s="51" t="s">
        <v>11</v>
      </c>
      <c r="H27" s="51">
        <v>1989</v>
      </c>
      <c r="I27" s="49">
        <v>12</v>
      </c>
      <c r="J27" s="51">
        <f t="shared" si="0"/>
        <v>175032</v>
      </c>
      <c r="K27" s="8"/>
      <c r="L27">
        <v>2080</v>
      </c>
      <c r="N27">
        <f t="shared" si="1"/>
        <v>1976</v>
      </c>
      <c r="P27" s="65">
        <v>1530</v>
      </c>
      <c r="Q27" s="66">
        <f t="shared" si="2"/>
        <v>1989</v>
      </c>
      <c r="R27">
        <v>200</v>
      </c>
      <c r="S27">
        <v>178</v>
      </c>
      <c r="T27">
        <v>594</v>
      </c>
      <c r="U27" s="73">
        <v>450</v>
      </c>
      <c r="V27" s="75">
        <f t="shared" si="3"/>
        <v>17800</v>
      </c>
      <c r="W27" s="75">
        <f t="shared" si="4"/>
        <v>59400</v>
      </c>
      <c r="X27">
        <f t="shared" si="5"/>
        <v>4.2</v>
      </c>
      <c r="Y27" t="s">
        <v>53</v>
      </c>
      <c r="AA27">
        <v>42</v>
      </c>
    </row>
    <row r="28" spans="1:27" ht="18.75" customHeight="1">
      <c r="A28" s="76">
        <v>9</v>
      </c>
      <c r="B28" s="14"/>
      <c r="C28" s="48">
        <v>7</v>
      </c>
      <c r="D28" s="91" t="s">
        <v>36</v>
      </c>
      <c r="E28" s="92"/>
      <c r="F28" s="51">
        <v>100</v>
      </c>
      <c r="G28" s="51" t="s">
        <v>11</v>
      </c>
      <c r="H28" s="51">
        <f>+L28</f>
        <v>2912</v>
      </c>
      <c r="I28" s="49">
        <v>12</v>
      </c>
      <c r="J28" s="51">
        <f t="shared" si="0"/>
        <v>256256</v>
      </c>
      <c r="K28" s="8"/>
      <c r="L28">
        <v>2912</v>
      </c>
      <c r="N28">
        <f t="shared" si="1"/>
        <v>2766.4</v>
      </c>
      <c r="O28">
        <v>1950</v>
      </c>
      <c r="P28" s="65">
        <v>2415</v>
      </c>
      <c r="Q28" s="66">
        <f t="shared" si="2"/>
        <v>3139.5</v>
      </c>
      <c r="R28">
        <v>150</v>
      </c>
      <c r="S28">
        <v>250</v>
      </c>
      <c r="T28">
        <v>832</v>
      </c>
      <c r="U28" s="73">
        <v>720</v>
      </c>
      <c r="V28" s="75">
        <f t="shared" si="3"/>
        <v>25000</v>
      </c>
      <c r="W28" s="75">
        <f t="shared" si="4"/>
        <v>83200</v>
      </c>
      <c r="X28">
        <f t="shared" si="5"/>
        <v>5.7</v>
      </c>
      <c r="Y28" t="s">
        <v>56</v>
      </c>
      <c r="AA28">
        <v>57</v>
      </c>
    </row>
    <row r="29" spans="1:23" ht="18.75" customHeight="1">
      <c r="A29" s="7"/>
      <c r="B29" s="14"/>
      <c r="C29" s="48"/>
      <c r="D29" s="91"/>
      <c r="E29" s="92"/>
      <c r="F29" s="51"/>
      <c r="G29" s="51"/>
      <c r="H29" s="51"/>
      <c r="I29" s="49"/>
      <c r="J29" s="51"/>
      <c r="K29" s="8"/>
      <c r="V29">
        <f>+SUM(V22:V28)</f>
        <v>163200</v>
      </c>
      <c r="W29">
        <f>+SUM(W22:W28)</f>
        <v>543200</v>
      </c>
    </row>
    <row r="30" spans="1:11" ht="18.75" customHeight="1">
      <c r="A30" s="7"/>
      <c r="B30" s="14"/>
      <c r="C30" s="48"/>
      <c r="D30" s="91"/>
      <c r="E30" s="92"/>
      <c r="F30" s="51"/>
      <c r="G30" s="51"/>
      <c r="H30" s="51"/>
      <c r="I30" s="49"/>
      <c r="J30" s="51"/>
      <c r="K30" s="8"/>
    </row>
    <row r="31" spans="1:35" ht="18.75" customHeight="1">
      <c r="A31" s="7"/>
      <c r="B31" s="14"/>
      <c r="C31" s="48"/>
      <c r="D31" s="91"/>
      <c r="E31" s="92"/>
      <c r="F31" s="51"/>
      <c r="G31" s="51"/>
      <c r="H31" s="51"/>
      <c r="I31" s="49"/>
      <c r="J31" s="51"/>
      <c r="K31" s="8"/>
      <c r="P31" s="7"/>
      <c r="Q31" s="7"/>
      <c r="R31" s="7"/>
      <c r="S31" s="7"/>
      <c r="T31" s="7"/>
      <c r="AB31" s="75" t="s">
        <v>67</v>
      </c>
      <c r="AC31" s="75" t="s">
        <v>69</v>
      </c>
      <c r="AD31" s="75" t="s">
        <v>70</v>
      </c>
      <c r="AE31" s="26" t="s">
        <v>72</v>
      </c>
      <c r="AF31" t="s">
        <v>71</v>
      </c>
      <c r="AG31" s="75" t="s">
        <v>68</v>
      </c>
      <c r="AH31" s="26" t="s">
        <v>73</v>
      </c>
      <c r="AI31" s="26" t="s">
        <v>74</v>
      </c>
    </row>
    <row r="32" spans="1:35" ht="18.75" customHeight="1">
      <c r="A32" s="7"/>
      <c r="B32" s="14"/>
      <c r="C32" s="48"/>
      <c r="D32" s="52"/>
      <c r="E32" s="50"/>
      <c r="F32" s="51"/>
      <c r="G32" s="51"/>
      <c r="H32" s="51"/>
      <c r="I32" s="49"/>
      <c r="J32" s="51"/>
      <c r="K32" s="8"/>
      <c r="P32" s="76"/>
      <c r="Q32" s="83"/>
      <c r="R32" s="83"/>
      <c r="S32" s="7"/>
      <c r="T32" s="7"/>
      <c r="Y32" s="78">
        <v>1</v>
      </c>
      <c r="Z32" s="84" t="s">
        <v>33</v>
      </c>
      <c r="AA32" s="84"/>
      <c r="AB32" s="80">
        <v>400</v>
      </c>
      <c r="AC32" s="75">
        <v>800</v>
      </c>
      <c r="AD32" s="75">
        <v>657</v>
      </c>
      <c r="AE32" s="73">
        <f>+AB32+AD32</f>
        <v>1057</v>
      </c>
      <c r="AF32" s="73">
        <f aca="true" t="shared" si="6" ref="AF32:AF38">+AB32+AC32</f>
        <v>1200</v>
      </c>
      <c r="AG32" s="65">
        <v>1552</v>
      </c>
      <c r="AH32">
        <f>+AG32/AF32</f>
        <v>1.2933333333333332</v>
      </c>
      <c r="AI32">
        <f>+AG32/AE32</f>
        <v>1.468306527909177</v>
      </c>
    </row>
    <row r="33" spans="1:35" ht="18.75" customHeight="1">
      <c r="A33" s="7"/>
      <c r="B33" s="14"/>
      <c r="C33" s="48"/>
      <c r="D33" s="52"/>
      <c r="E33" s="50"/>
      <c r="F33" s="51"/>
      <c r="G33" s="51"/>
      <c r="H33" s="51"/>
      <c r="I33" s="49"/>
      <c r="J33" s="51"/>
      <c r="K33" s="8"/>
      <c r="P33" s="76"/>
      <c r="Q33" s="83"/>
      <c r="R33" s="83"/>
      <c r="S33" s="7"/>
      <c r="T33" s="7"/>
      <c r="Y33" s="78">
        <v>2</v>
      </c>
      <c r="Z33" s="84" t="s">
        <v>32</v>
      </c>
      <c r="AA33" s="84"/>
      <c r="AB33" s="80">
        <v>400</v>
      </c>
      <c r="AC33" s="75">
        <v>650</v>
      </c>
      <c r="AD33" s="75">
        <v>518</v>
      </c>
      <c r="AE33" s="73">
        <f aca="true" t="shared" si="7" ref="AE33:AE38">+AB33+AD33</f>
        <v>918</v>
      </c>
      <c r="AF33" s="73">
        <f t="shared" si="6"/>
        <v>1050</v>
      </c>
      <c r="AG33" s="65">
        <v>1725</v>
      </c>
      <c r="AH33">
        <f aca="true" t="shared" si="8" ref="AH33:AH38">+AG33/AF33</f>
        <v>1.6428571428571428</v>
      </c>
      <c r="AI33">
        <f aca="true" t="shared" si="9" ref="AI33:AI38">+AG33/AE33</f>
        <v>1.8790849673202614</v>
      </c>
    </row>
    <row r="34" spans="1:35" ht="18.75" customHeight="1">
      <c r="A34" s="7"/>
      <c r="B34" s="14"/>
      <c r="C34" s="48"/>
      <c r="D34" s="52"/>
      <c r="E34" s="50"/>
      <c r="F34" s="51"/>
      <c r="G34" s="51"/>
      <c r="H34" s="51"/>
      <c r="I34" s="49"/>
      <c r="J34" s="51"/>
      <c r="K34" s="8"/>
      <c r="P34" s="76"/>
      <c r="Q34" s="85"/>
      <c r="R34" s="85"/>
      <c r="S34" s="7"/>
      <c r="T34" s="7"/>
      <c r="Y34" s="78" t="s">
        <v>54</v>
      </c>
      <c r="Z34" s="82" t="s">
        <v>38</v>
      </c>
      <c r="AA34" s="82"/>
      <c r="AB34" s="80">
        <v>650</v>
      </c>
      <c r="AC34" s="75">
        <f>500+500</f>
        <v>1000</v>
      </c>
      <c r="AD34" s="75">
        <f>380+617</f>
        <v>997</v>
      </c>
      <c r="AE34" s="73">
        <f t="shared" si="7"/>
        <v>1647</v>
      </c>
      <c r="AF34" s="73">
        <f t="shared" si="6"/>
        <v>1650</v>
      </c>
      <c r="AG34" s="65">
        <v>1900</v>
      </c>
      <c r="AH34">
        <f t="shared" si="8"/>
        <v>1.1515151515151516</v>
      </c>
      <c r="AI34">
        <f t="shared" si="9"/>
        <v>1.153612629022465</v>
      </c>
    </row>
    <row r="35" spans="1:35" ht="18.75" customHeight="1">
      <c r="A35" s="7"/>
      <c r="B35" s="14"/>
      <c r="C35" s="48"/>
      <c r="D35" s="52"/>
      <c r="E35" s="50"/>
      <c r="F35" s="51"/>
      <c r="G35" s="51"/>
      <c r="H35" s="51"/>
      <c r="I35" s="49"/>
      <c r="J35" s="51"/>
      <c r="K35" s="8"/>
      <c r="P35" s="76"/>
      <c r="Q35" s="83"/>
      <c r="R35" s="83"/>
      <c r="S35" s="7"/>
      <c r="T35" s="7"/>
      <c r="Y35" s="78">
        <v>4</v>
      </c>
      <c r="Z35" s="84" t="s">
        <v>37</v>
      </c>
      <c r="AA35" s="84"/>
      <c r="AB35" s="80">
        <v>720</v>
      </c>
      <c r="AC35" s="75">
        <v>1276</v>
      </c>
      <c r="AD35" s="75"/>
      <c r="AE35" s="73">
        <f t="shared" si="7"/>
        <v>720</v>
      </c>
      <c r="AF35" s="73">
        <f t="shared" si="6"/>
        <v>1996</v>
      </c>
      <c r="AG35" s="65">
        <v>2874</v>
      </c>
      <c r="AH35">
        <f t="shared" si="8"/>
        <v>1.439879759519038</v>
      </c>
      <c r="AI35">
        <f t="shared" si="9"/>
        <v>3.9916666666666667</v>
      </c>
    </row>
    <row r="36" spans="1:35" ht="18.75" customHeight="1">
      <c r="A36" s="7"/>
      <c r="B36" s="14"/>
      <c r="C36" s="48"/>
      <c r="D36" s="52"/>
      <c r="E36" s="50"/>
      <c r="F36" s="51"/>
      <c r="G36" s="51"/>
      <c r="H36" s="51"/>
      <c r="I36" s="49"/>
      <c r="J36" s="51"/>
      <c r="K36" s="8"/>
      <c r="P36" s="77"/>
      <c r="Q36" s="85"/>
      <c r="R36" s="85"/>
      <c r="S36" s="7"/>
      <c r="T36" s="7"/>
      <c r="Y36" s="79">
        <v>5</v>
      </c>
      <c r="Z36" s="82" t="s">
        <v>34</v>
      </c>
      <c r="AA36" s="82"/>
      <c r="AB36" s="80">
        <v>400</v>
      </c>
      <c r="AC36" s="75">
        <v>800</v>
      </c>
      <c r="AD36" s="75"/>
      <c r="AE36" s="73">
        <f t="shared" si="7"/>
        <v>400</v>
      </c>
      <c r="AF36" s="73">
        <f t="shared" si="6"/>
        <v>1200</v>
      </c>
      <c r="AG36" s="65">
        <v>1345</v>
      </c>
      <c r="AH36">
        <f t="shared" si="8"/>
        <v>1.1208333333333333</v>
      </c>
      <c r="AI36">
        <f t="shared" si="9"/>
        <v>3.3625</v>
      </c>
    </row>
    <row r="37" spans="1:35" ht="18.75" customHeight="1">
      <c r="A37" s="7"/>
      <c r="B37" s="14"/>
      <c r="C37" s="48"/>
      <c r="D37" s="52"/>
      <c r="E37" s="50"/>
      <c r="F37" s="51"/>
      <c r="G37" s="51"/>
      <c r="H37" s="51"/>
      <c r="I37" s="49"/>
      <c r="J37" s="51"/>
      <c r="K37" s="8"/>
      <c r="P37" s="77"/>
      <c r="Q37" s="85"/>
      <c r="R37" s="85"/>
      <c r="S37" s="7"/>
      <c r="T37" s="7"/>
      <c r="Y37" s="79">
        <v>8</v>
      </c>
      <c r="Z37" s="82" t="s">
        <v>35</v>
      </c>
      <c r="AA37" s="82"/>
      <c r="AB37" s="80">
        <v>450</v>
      </c>
      <c r="AC37" s="75">
        <v>650</v>
      </c>
      <c r="AD37" s="75"/>
      <c r="AE37" s="73">
        <f t="shared" si="7"/>
        <v>450</v>
      </c>
      <c r="AF37" s="73">
        <f t="shared" si="6"/>
        <v>1100</v>
      </c>
      <c r="AG37" s="65">
        <v>1530</v>
      </c>
      <c r="AH37">
        <f t="shared" si="8"/>
        <v>1.3909090909090909</v>
      </c>
      <c r="AI37">
        <f t="shared" si="9"/>
        <v>3.4</v>
      </c>
    </row>
    <row r="38" spans="1:35" ht="18.75" thickBot="1">
      <c r="A38" s="7"/>
      <c r="B38" s="14"/>
      <c r="C38" s="45"/>
      <c r="D38" s="86"/>
      <c r="E38" s="87"/>
      <c r="F38" s="45"/>
      <c r="G38" s="45"/>
      <c r="H38" s="55"/>
      <c r="I38" s="56"/>
      <c r="J38" s="63"/>
      <c r="K38" s="8"/>
      <c r="P38" s="76"/>
      <c r="Q38" s="85"/>
      <c r="R38" s="85"/>
      <c r="S38" s="7"/>
      <c r="T38" s="7"/>
      <c r="Y38" s="78">
        <v>9</v>
      </c>
      <c r="Z38" s="82" t="s">
        <v>36</v>
      </c>
      <c r="AA38" s="82"/>
      <c r="AB38" s="80">
        <v>720</v>
      </c>
      <c r="AC38" s="75">
        <v>850</v>
      </c>
      <c r="AD38" s="75"/>
      <c r="AE38" s="73">
        <f t="shared" si="7"/>
        <v>720</v>
      </c>
      <c r="AF38" s="73">
        <f t="shared" si="6"/>
        <v>1570</v>
      </c>
      <c r="AG38" s="65">
        <v>2415</v>
      </c>
      <c r="AH38">
        <f t="shared" si="8"/>
        <v>1.5382165605095541</v>
      </c>
      <c r="AI38">
        <f t="shared" si="9"/>
        <v>3.3541666666666665</v>
      </c>
    </row>
    <row r="39" spans="1:30" ht="14.25">
      <c r="A39" s="7"/>
      <c r="B39" s="14"/>
      <c r="C39" s="88"/>
      <c r="D39" s="89"/>
      <c r="E39" s="89"/>
      <c r="F39" s="3"/>
      <c r="G39" s="89"/>
      <c r="H39" s="89"/>
      <c r="I39" s="6"/>
      <c r="J39" s="64"/>
      <c r="K39" s="8"/>
      <c r="P39" s="7"/>
      <c r="Q39" s="7"/>
      <c r="R39" s="7"/>
      <c r="S39" s="7"/>
      <c r="T39" s="7"/>
      <c r="AD39" s="81"/>
    </row>
    <row r="40" spans="1:11" ht="18.75">
      <c r="A40" s="7"/>
      <c r="B40" s="14"/>
      <c r="C40" s="4"/>
      <c r="D40" s="5" t="s">
        <v>30</v>
      </c>
      <c r="E40" s="5"/>
      <c r="F40" s="5"/>
      <c r="G40" s="5"/>
      <c r="H40" s="7"/>
      <c r="I40" s="13" t="s">
        <v>2</v>
      </c>
      <c r="J40" s="31">
        <f>SUM(J22:J38)</f>
        <v>1614888</v>
      </c>
      <c r="K40" s="8"/>
    </row>
    <row r="41" spans="1:11" ht="15">
      <c r="A41" s="7"/>
      <c r="B41" s="14"/>
      <c r="C41" s="4"/>
      <c r="D41" s="5" t="s">
        <v>39</v>
      </c>
      <c r="E41" s="5"/>
      <c r="F41" s="5"/>
      <c r="G41" s="5"/>
      <c r="H41" s="5"/>
      <c r="I41" s="30"/>
      <c r="J41" s="31"/>
      <c r="K41" s="8"/>
    </row>
    <row r="42" spans="1:11" ht="18.75">
      <c r="A42" s="7"/>
      <c r="B42" s="14"/>
      <c r="C42" s="4"/>
      <c r="D42" s="5" t="s">
        <v>31</v>
      </c>
      <c r="E42" s="5"/>
      <c r="F42" s="5"/>
      <c r="G42" s="83"/>
      <c r="H42" s="83"/>
      <c r="I42" s="13" t="s">
        <v>12</v>
      </c>
      <c r="J42" s="31">
        <f>+J40*19%</f>
        <v>306828.72000000003</v>
      </c>
      <c r="K42" s="8"/>
    </row>
    <row r="43" spans="1:11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</row>
    <row r="44" spans="1:11" ht="18.75">
      <c r="A44" s="7"/>
      <c r="B44" s="14"/>
      <c r="C44" s="90"/>
      <c r="D44" s="83"/>
      <c r="E44" s="83"/>
      <c r="F44" s="5"/>
      <c r="G44" s="83"/>
      <c r="H44" s="83"/>
      <c r="I44" s="13" t="s">
        <v>3</v>
      </c>
      <c r="J44" s="22">
        <f>SUM(J40:J43)</f>
        <v>1921716.72</v>
      </c>
      <c r="K44" s="8"/>
    </row>
    <row r="45" spans="1:11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5">
    <mergeCell ref="G19:H19"/>
    <mergeCell ref="C16:D16"/>
    <mergeCell ref="D26:E26"/>
    <mergeCell ref="D23:E23"/>
    <mergeCell ref="I3:J3"/>
    <mergeCell ref="I4:J4"/>
    <mergeCell ref="I8:J8"/>
    <mergeCell ref="C11:E11"/>
    <mergeCell ref="C12:D12"/>
    <mergeCell ref="C3:E3"/>
    <mergeCell ref="C13:D13"/>
    <mergeCell ref="C14:D14"/>
    <mergeCell ref="C15:D15"/>
    <mergeCell ref="D21:E21"/>
    <mergeCell ref="D22:E22"/>
    <mergeCell ref="D24:E24"/>
    <mergeCell ref="D31:E31"/>
    <mergeCell ref="C17:D17"/>
    <mergeCell ref="D27:E27"/>
    <mergeCell ref="C18:D18"/>
    <mergeCell ref="C19:D19"/>
    <mergeCell ref="D30:E30"/>
    <mergeCell ref="D28:E28"/>
    <mergeCell ref="D29:E29"/>
    <mergeCell ref="D25:E25"/>
    <mergeCell ref="Q35:R35"/>
    <mergeCell ref="Q36:R36"/>
    <mergeCell ref="Q37:R37"/>
    <mergeCell ref="G44:H44"/>
    <mergeCell ref="D38:E38"/>
    <mergeCell ref="C39:E39"/>
    <mergeCell ref="G39:H39"/>
    <mergeCell ref="C44:E44"/>
    <mergeCell ref="Q38:R38"/>
    <mergeCell ref="G42:H42"/>
    <mergeCell ref="Z38:AA38"/>
    <mergeCell ref="Q32:R32"/>
    <mergeCell ref="Q33:R33"/>
    <mergeCell ref="Z32:AA32"/>
    <mergeCell ref="Z33:AA33"/>
    <mergeCell ref="Z34:AA34"/>
    <mergeCell ref="Z35:AA35"/>
    <mergeCell ref="Z36:AA36"/>
    <mergeCell ref="Z37:AA37"/>
    <mergeCell ref="Q34:R34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2012-10-23T13:33:21Z</cp:lastPrinted>
  <dcterms:created xsi:type="dcterms:W3CDTF">2009-05-06T14:41:49Z</dcterms:created>
  <dcterms:modified xsi:type="dcterms:W3CDTF">2013-07-03T17:02:04Z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